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autoCompressPictures="0"/>
  <mc:AlternateContent xmlns:mc="http://schemas.openxmlformats.org/markup-compatibility/2006">
    <mc:Choice Requires="x15">
      <x15ac:absPath xmlns:x15ac="http://schemas.microsoft.com/office/spreadsheetml/2010/11/ac" url="C:\Users\cbacon\Desktop\Conflict Minerals\2024\"/>
    </mc:Choice>
  </mc:AlternateContent>
  <xr:revisionPtr revIDLastSave="0" documentId="13_ncr:1_{9E2F3059-2C34-43BC-B747-B15A259C472E}" xr6:coauthVersionLast="36"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222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S6" i="5" l="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T34" i="5"/>
  <c r="S35" i="5"/>
  <c r="T35" i="5"/>
  <c r="S36" i="5"/>
  <c r="T36" i="5"/>
  <c r="S37" i="5"/>
  <c r="T37" i="5"/>
  <c r="S38" i="5"/>
  <c r="T38" i="5"/>
  <c r="S39" i="5"/>
  <c r="T39" i="5"/>
  <c r="S40" i="5"/>
  <c r="T40" i="5"/>
  <c r="S41" i="5"/>
  <c r="T41" i="5"/>
  <c r="S42" i="5"/>
  <c r="T42"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T225" i="5"/>
  <c r="S226" i="5"/>
  <c r="T226" i="5"/>
  <c r="S227" i="5"/>
  <c r="T227" i="5"/>
  <c r="S228" i="5"/>
  <c r="T228" i="5"/>
  <c r="S229" i="5"/>
  <c r="T229" i="5"/>
  <c r="S230" i="5"/>
  <c r="T230" i="5"/>
  <c r="S231" i="5"/>
  <c r="T231" i="5"/>
  <c r="S232" i="5"/>
  <c r="T232" i="5"/>
  <c r="S233" i="5"/>
  <c r="T233" i="5"/>
  <c r="S234"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S5"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R219" i="5"/>
  <c r="X213" i="5"/>
  <c r="X210" i="5"/>
  <c r="R205" i="5"/>
  <c r="X190" i="5"/>
  <c r="R185" i="5"/>
  <c r="R157" i="5"/>
  <c r="R153" i="5"/>
  <c r="X150"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X1753" i="5"/>
  <c r="H1753" i="5"/>
  <c r="X75" i="5"/>
  <c r="I764" i="5"/>
  <c r="I2158" i="5"/>
  <c r="R70"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R780" i="5"/>
  <c r="I780" i="5"/>
  <c r="X780"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R127" i="5"/>
  <c r="X127" i="5"/>
  <c r="AB895" i="5"/>
  <c r="S895" i="5"/>
  <c r="AB1863" i="5"/>
  <c r="S1863" i="5"/>
  <c r="R54" i="5"/>
  <c r="R74" i="5"/>
  <c r="R189" i="5"/>
  <c r="AB210" i="5"/>
  <c r="R225" i="5"/>
  <c r="X225" i="5"/>
  <c r="F309" i="5"/>
  <c r="F357" i="5"/>
  <c r="R463" i="5"/>
  <c r="F586" i="5"/>
  <c r="I714" i="5"/>
  <c r="J714" i="5"/>
  <c r="S738" i="5"/>
  <c r="R94" i="5"/>
  <c r="AB170" i="5"/>
  <c r="X452" i="5"/>
  <c r="H452" i="5"/>
  <c r="F452" i="5"/>
  <c r="S1497" i="5"/>
  <c r="X26" i="5"/>
  <c r="X63" i="5"/>
  <c r="R237" i="5"/>
  <c r="X237" i="5"/>
  <c r="AB262" i="5"/>
  <c r="AB298" i="5"/>
  <c r="F451" i="5"/>
  <c r="R453" i="5"/>
  <c r="J453" i="5"/>
  <c r="H453" i="5"/>
  <c r="F453" i="5"/>
  <c r="X107" i="5"/>
  <c r="R125" i="5"/>
  <c r="AB1447" i="5"/>
  <c r="S1447" i="5"/>
  <c r="R22" i="5"/>
  <c r="R90" i="5"/>
  <c r="AB114" i="5"/>
  <c r="R123" i="5"/>
  <c r="R167" i="5"/>
  <c r="X187" i="5"/>
  <c r="R187" i="5"/>
  <c r="I361" i="5"/>
  <c r="J361" i="5"/>
  <c r="H361" i="5"/>
  <c r="F361" i="5"/>
  <c r="I479" i="5"/>
  <c r="H479" i="5"/>
  <c r="X479" i="5"/>
  <c r="F574" i="5"/>
  <c r="S641" i="5"/>
  <c r="R59" i="5"/>
  <c r="R111" i="5"/>
  <c r="R171" i="5"/>
  <c r="X468" i="5"/>
  <c r="F468" i="5"/>
  <c r="R562" i="5"/>
  <c r="I1848" i="5"/>
  <c r="H1848" i="5"/>
  <c r="AB166" i="5"/>
  <c r="R201" i="5"/>
  <c r="R245" i="5"/>
  <c r="I461" i="5"/>
  <c r="F461" i="5"/>
  <c r="J552" i="5"/>
  <c r="H552" i="5"/>
  <c r="AB178" i="5"/>
  <c r="R299" i="5"/>
  <c r="J299" i="5"/>
  <c r="X392" i="5"/>
  <c r="I392" i="5"/>
  <c r="H392" i="5"/>
  <c r="AB110" i="5"/>
  <c r="R30"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I373" i="5"/>
  <c r="R373" i="5"/>
  <c r="J373" i="5"/>
  <c r="H373" i="5"/>
  <c r="F373"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7" i="5"/>
  <c r="J337" i="5"/>
  <c r="H337" i="5"/>
  <c r="F337" i="5"/>
  <c r="X337" i="5"/>
  <c r="X31" i="5"/>
  <c r="X113" i="5"/>
  <c r="R113" i="5"/>
  <c r="R155" i="5"/>
  <c r="X155" i="5"/>
  <c r="R203" i="5"/>
  <c r="X203" i="5"/>
  <c r="R249" i="5"/>
  <c r="R39" i="5"/>
  <c r="R55" i="5"/>
  <c r="AB140" i="5"/>
  <c r="AB156" i="5"/>
  <c r="AB160" i="5"/>
  <c r="R179" i="5"/>
  <c r="AB204" i="5"/>
  <c r="AB211" i="5"/>
  <c r="R231" i="5"/>
  <c r="R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X55" i="5"/>
  <c r="AB118" i="5"/>
  <c r="AB130" i="5"/>
  <c r="X179" i="5"/>
  <c r="AB182" i="5"/>
  <c r="AB194"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R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X255" i="5"/>
  <c r="X267"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X49" i="5"/>
  <c r="X65" i="5"/>
  <c r="X81" i="5"/>
  <c r="X110" i="5"/>
  <c r="AB138" i="5"/>
  <c r="AB154" i="5"/>
  <c r="AB158" i="5"/>
  <c r="AB202" i="5"/>
  <c r="AB223" i="5"/>
  <c r="AB238" i="5"/>
  <c r="X245" i="5"/>
  <c r="AB246" i="5"/>
  <c r="R257" i="5"/>
  <c r="AB259" i="5"/>
  <c r="AB274" i="5"/>
  <c r="X275" i="5"/>
  <c r="R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R145" i="5"/>
  <c r="X147" i="5"/>
  <c r="AB162" i="5"/>
  <c r="R165" i="5"/>
  <c r="AB227" i="5"/>
  <c r="AB247" i="5"/>
  <c r="R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R146" i="5"/>
  <c r="AB179" i="5"/>
  <c r="AB201" i="5"/>
  <c r="R234" i="5"/>
  <c r="X254" i="5"/>
  <c r="R254" i="5"/>
  <c r="H286" i="5"/>
  <c r="F286" i="5"/>
  <c r="X286" i="5"/>
  <c r="R286" i="5"/>
  <c r="J286" i="5"/>
  <c r="I286" i="5"/>
  <c r="AB320" i="5"/>
  <c r="AB412" i="5"/>
  <c r="AB105" i="5"/>
  <c r="R114" i="5"/>
  <c r="AB137" i="5"/>
  <c r="AB147" i="5"/>
  <c r="AB169" i="5"/>
  <c r="R178" i="5"/>
  <c r="AB240" i="5"/>
  <c r="X270" i="5"/>
  <c r="R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X274" i="5"/>
  <c r="R274" i="5"/>
  <c r="R323" i="5"/>
  <c r="H323" i="5"/>
  <c r="J323" i="5"/>
  <c r="I323" i="5"/>
  <c r="F323" i="5"/>
  <c r="AB360" i="5"/>
  <c r="X371" i="5"/>
  <c r="R371" i="5"/>
  <c r="J371" i="5"/>
  <c r="H371" i="5"/>
  <c r="I371" i="5"/>
  <c r="F371" i="5"/>
  <c r="R383" i="5"/>
  <c r="J383" i="5"/>
  <c r="H383" i="5"/>
  <c r="I383" i="5"/>
  <c r="F383" i="5"/>
  <c r="AB119" i="5"/>
  <c r="AB151" i="5"/>
  <c r="AB173" i="5"/>
  <c r="X181" i="5"/>
  <c r="R182" i="5"/>
  <c r="AB183" i="5"/>
  <c r="AB205" i="5"/>
  <c r="AB212" i="5"/>
  <c r="AB248" i="5"/>
  <c r="AB264" i="5"/>
  <c r="AB280" i="5"/>
  <c r="AB296" i="5"/>
  <c r="R319" i="5"/>
  <c r="H319" i="5"/>
  <c r="I319" i="5"/>
  <c r="F319" i="5"/>
  <c r="J319" i="5"/>
  <c r="AB328" i="5"/>
  <c r="X351" i="5"/>
  <c r="R351" i="5"/>
  <c r="J351" i="5"/>
  <c r="H351" i="5"/>
  <c r="I351" i="5"/>
  <c r="F351" i="5"/>
  <c r="AB358" i="5"/>
  <c r="R118" i="5"/>
  <c r="X5" i="5"/>
  <c r="AB121" i="5"/>
  <c r="R130" i="5"/>
  <c r="AB131" i="5"/>
  <c r="AB153" i="5"/>
  <c r="R162" i="5"/>
  <c r="AB163" i="5"/>
  <c r="AB185" i="5"/>
  <c r="AB195" i="5"/>
  <c r="R206" i="5"/>
  <c r="X209" i="5"/>
  <c r="R213" i="5"/>
  <c r="X222" i="5"/>
  <c r="R222" i="5"/>
  <c r="AB224" i="5"/>
  <c r="R246" i="5"/>
  <c r="R278" i="5"/>
  <c r="H294" i="5"/>
  <c r="F294" i="5"/>
  <c r="X294" i="5"/>
  <c r="R294" i="5"/>
  <c r="J294" i="5"/>
  <c r="I294" i="5"/>
  <c r="R307" i="5"/>
  <c r="H307" i="5"/>
  <c r="J307" i="5"/>
  <c r="I307" i="5"/>
  <c r="F307" i="5"/>
  <c r="X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R250" i="5"/>
  <c r="X266" i="5"/>
  <c r="R266" i="5"/>
  <c r="R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37" i="5"/>
  <c r="S225"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R746" i="5"/>
  <c r="F767" i="5"/>
  <c r="H746" i="5"/>
  <c r="H2325" i="5"/>
  <c r="R1329" i="5"/>
  <c r="H562" i="5"/>
  <c r="F463" i="5"/>
  <c r="R1204" i="5"/>
  <c r="H574" i="5"/>
  <c r="I562" i="5"/>
  <c r="F1665" i="5"/>
  <c r="J1204" i="5"/>
  <c r="I574" i="5"/>
  <c r="J562" i="5"/>
  <c r="J297"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J314"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R87" i="5"/>
  <c r="J1842" i="5"/>
  <c r="H1696" i="5"/>
  <c r="X1317" i="5"/>
  <c r="J1086" i="5"/>
  <c r="I524" i="5"/>
  <c r="R439" i="5"/>
  <c r="I293"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R20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J303"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R306" i="5"/>
  <c r="H306" i="5"/>
  <c r="R243" i="5"/>
  <c r="J1761" i="5"/>
  <c r="I1510" i="5"/>
  <c r="X1464" i="5"/>
  <c r="F1138" i="5"/>
  <c r="F891" i="5"/>
  <c r="H2265" i="5"/>
  <c r="F974" i="5"/>
  <c r="I2397" i="5"/>
  <c r="F2397" i="5"/>
  <c r="I2253" i="5"/>
  <c r="R2253" i="5"/>
  <c r="J2253" i="5"/>
  <c r="H2253" i="5"/>
  <c r="I2257" i="5"/>
  <c r="J2257" i="5"/>
  <c r="J1403" i="5"/>
  <c r="H1403" i="5"/>
  <c r="R191" i="5"/>
  <c r="R103" i="5"/>
  <c r="R314" i="5"/>
  <c r="H314" i="5"/>
  <c r="R330" i="5"/>
  <c r="H330" i="5"/>
  <c r="J1510" i="5"/>
  <c r="X1138" i="5"/>
  <c r="H891" i="5"/>
  <c r="H915" i="5"/>
  <c r="J608" i="5"/>
  <c r="X712" i="5"/>
  <c r="X2189" i="5"/>
  <c r="I2189" i="5"/>
  <c r="H2189" i="5"/>
  <c r="I1851" i="5"/>
  <c r="F1851" i="5"/>
  <c r="I1633" i="5"/>
  <c r="F1633" i="5"/>
  <c r="R239" i="5"/>
  <c r="I391" i="5"/>
  <c r="F391" i="5"/>
  <c r="F915" i="5"/>
  <c r="H712" i="5"/>
  <c r="H427"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F600" i="5"/>
  <c r="R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R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R284" i="5"/>
  <c r="R276" i="5"/>
  <c r="R268" i="5"/>
  <c r="R260" i="5"/>
  <c r="R252" i="5"/>
  <c r="R244" i="5"/>
  <c r="R236" i="5"/>
  <c r="R228" i="5"/>
  <c r="R132" i="5"/>
  <c r="R402" i="5"/>
  <c r="J402" i="5"/>
  <c r="I402" i="5"/>
  <c r="H402" i="5"/>
  <c r="F402"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R280" i="5"/>
  <c r="R272" i="5"/>
  <c r="R264" i="5"/>
  <c r="R256" i="5"/>
  <c r="R248" i="5"/>
  <c r="R240" i="5"/>
  <c r="R232" i="5"/>
  <c r="R224" i="5"/>
  <c r="R382" i="5"/>
  <c r="I382" i="5"/>
  <c r="H382" i="5"/>
  <c r="F382" i="5"/>
  <c r="J382" i="5"/>
  <c r="R359" i="5"/>
  <c r="J359" i="5"/>
  <c r="H359" i="5"/>
  <c r="F359" i="5"/>
  <c r="I359" i="5"/>
  <c r="R196" i="5"/>
  <c r="R208"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238" i="5"/>
  <c r="S245" i="5"/>
  <c r="S492" i="5"/>
  <c r="S322" i="5"/>
  <c r="S456" i="5"/>
  <c r="S376" i="5"/>
  <c r="S504" i="5"/>
  <c r="S323" i="5"/>
  <c r="S483" i="5"/>
  <c r="S488" i="5"/>
  <c r="S590" i="5"/>
  <c r="S368" i="5"/>
  <c r="S530" i="5"/>
  <c r="S480" i="5"/>
  <c r="S290" i="5"/>
  <c r="S531" i="5"/>
  <c r="S399" i="5"/>
  <c r="S250" i="5"/>
  <c r="S345" i="5"/>
  <c r="S321" i="5"/>
  <c r="S528" i="5"/>
  <c r="S516" i="5"/>
  <c r="S594" i="5"/>
  <c r="S507" i="5"/>
  <c r="S34"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43"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<sst xmlns="http://schemas.openxmlformats.org/spreadsheetml/2006/main" count="24756" uniqueCount="15935">
  <si>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</si>
  <si>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</si>
  <si>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</si>
  <si>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</si>
  <si>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</si>
  <si>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</si>
  <si>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</si>
  <si>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</si>
  <si>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</si>
  <si>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</si>
  <si>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</si>
  <si>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</si>
  <si>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</si>
  <si>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</si>
  <si>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</si>
  <si>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</si>
  <si>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</si>
  <si>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</si>
  <si>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</si>
  <si>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</si>
  <si>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</si>
  <si>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</si>
  <si>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</si>
  <si>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</si>
  <si>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</si>
  <si>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</si>
  <si>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</si>
  <si>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</si>
  <si>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</si>
  <si>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</si>
  <si>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</si>
  <si>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</si>
  <si>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</si>
  <si>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</si>
  <si>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</si>
  <si>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</si>
  <si>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</si>
  <si>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</si>
  <si>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</si>
  <si>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</si>
  <si>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</si>
  <si>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</si>
  <si>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</si>
  <si>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</si>
  <si>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</si>
  <si>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</si>
  <si>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</si>
  <si>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</si>
  <si>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</si>
  <si>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</si>
  <si>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</si>
  <si>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</si>
  <si>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</si>
  <si>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</si>
  <si>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</si>
  <si>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</si>
  <si>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</si>
  <si>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</si>
  <si>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</si>
  <si>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</si>
  <si>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</si>
  <si>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</si>
  <si>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</si>
  <si>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</si>
  <si>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</si>
  <si>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</si>
  <si>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</si>
  <si>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</si>
  <si>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</si>
  <si>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</si>
  <si>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</si>
  <si>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</si>
  <si>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</si>
  <si>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</si>
  <si>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</si>
  <si>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</si>
  <si>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</si>
  <si>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</si>
  <si>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</si>
  <si>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</si>
  <si>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</si>
  <si>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</si>
  <si>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</si>
  <si>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</si>
  <si>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</si>
  <si>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</si>
  <si>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</si>
  <si>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</si>
  <si>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</si>
  <si>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</si>
  <si>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</si>
  <si>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</si>
  <si>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</si>
  <si>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</si>
  <si>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</si>
  <si>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</si>
  <si>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</si>
  <si>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</si>
  <si>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</si>
  <si>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</si>
  <si>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</si>
  <si>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</si>
  <si>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</si>
  <si>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</si>
  <si>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</si>
  <si>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</si>
  <si>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</si>
  <si>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</si>
  <si>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</si>
  <si>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</si>
  <si>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</si>
  <si>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</si>
  <si>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</si>
  <si>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</si>
  <si>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</si>
  <si>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</si>
  <si>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</si>
  <si>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</si>
  <si>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</si>
  <si>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</si>
  <si>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</si>
  <si>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</si>
  <si>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</si>
  <si>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</si>
  <si>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</si>
  <si>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</si>
  <si>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</si>
  <si>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</si>
  <si>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</si>
  <si>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</si>
  <si>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</si>
  <si>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</si>
  <si>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</si>
  <si>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</si>
  <si>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</si>
  <si>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</si>
  <si>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</si>
  <si>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</si>
  <si>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</si>
  <si>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</si>
  <si>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</si>
  <si>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</si>
  <si>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</si>
  <si>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</si>
  <si>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</si>
  <si>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</si>
  <si>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</si>
  <si>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</si>
  <si>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</si>
  <si>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</si>
  <si>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</si>
  <si>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</si>
  <si>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</si>
  <si>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</si>
  <si>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</si>
  <si>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</si>
  <si>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</si>
  <si>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</si>
  <si>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</si>
  <si>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</si>
  <si>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</si>
  <si>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</si>
  <si>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</si>
  <si>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</si>
  <si>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</si>
  <si>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</si>
  <si>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</si>
  <si>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</si>
  <si>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</si>
  <si>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</si>
  <si>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</si>
  <si>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</si>
  <si>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</si>
  <si>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</si>
  <si>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</si>
  <si>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</si>
  <si>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</si>
  <si>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</si>
  <si>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</si>
  <si>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</si>
  <si>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</si>
  <si>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</si>
  <si>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</si>
  <si>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</si>
  <si>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</si>
  <si>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</si>
  <si>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</si>
  <si>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</si>
  <si>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</si>
  <si>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</si>
  <si>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</si>
  <si>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</si>
  <si>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</si>
  <si>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</si>
  <si>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</si>
  <si>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</si>
  <si>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</si>
  <si>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</si>
  <si>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</si>
  <si>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</si>
  <si>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</si>
  <si>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</si>
  <si>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</si>
  <si>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</si>
  <si>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</si>
  <si>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</si>
  <si>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</si>
  <si>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</si>
  <si>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</si>
  <si>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</si>
  <si>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</si>
  <si>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</si>
  <si>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</si>
  <si>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</si>
  <si>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</si>
  <si>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</si>
  <si>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</si>
  <si>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</si>
  <si>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</si>
  <si>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</si>
  <si>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</si>
  <si>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</si>
  <si>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</si>
  <si>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</si>
  <si>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</si>
  <si>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</si>
  <si>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</si>
  <si>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</si>
  <si>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</si>
  <si>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</si>
  <si>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</si>
  <si>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</si>
  <si>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</si>
  <si>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</si>
  <si>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</si>
  <si>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</si>
  <si>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</si>
  <si>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</si>
  <si>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</si>
  <si>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</si>
  <si>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</si>
  <si>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</si>
  <si>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</si>
  <si>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</si>
  <si>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</si>
  <si>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</si>
  <si>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</si>
  <si>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</si>
  <si>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</si>
  <si>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</si>
  <si>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</si>
  <si>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</si>
  <si>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</si>
  <si>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</si>
  <si>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</si>
  <si>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</si>
  <si>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</si>
  <si>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</si>
  <si>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</si>
  <si>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</si>
  <si>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</si>
  <si>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</si>
  <si>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</si>
  <si>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</si>
  <si>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</si>
  <si>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</si>
  <si>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</si>
  <si>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</si>
  <si>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</si>
  <si>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</si>
  <si>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</si>
  <si>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</si>
  <si>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</si>
  <si>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</si>
  <si>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</si>
  <si>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</si>
  <si>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</si>
  <si>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</si>
  <si>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</si>
  <si>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</si>
  <si>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</si>
  <si>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</si>
  <si>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</si>
  <si>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</si>
  <si>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</si>
  <si>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</si>
  <si>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</si>
  <si>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</si>
  <si>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</si>
  <si>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</si>
  <si>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</si>
  <si>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</si>
  <si>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</si>
  <si>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</si>
  <si>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</si>
  <si>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</si>
  <si>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</si>
  <si>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</si>
  <si>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</si>
  <si>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</si>
  <si>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</si>
  <si>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</si>
  <si>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</si>
  <si>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</si>
  <si>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</si>
  <si>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</si>
  <si>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</si>
  <si>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</si>
  <si>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</si>
  <si>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</si>
  <si>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</si>
  <si>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</si>
  <si>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</si>
  <si>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</si>
  <si>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</si>
  <si>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</si>
  <si>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</si>
  <si>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</si>
  <si>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</si>
  <si>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</si>
  <si>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</si>
  <si>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</si>
  <si>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</si>
  <si>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</si>
  <si>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</si>
  <si>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</si>
  <si>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</si>
  <si>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</si>
  <si>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</si>
  <si>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</si>
  <si>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</si>
  <si>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</si>
  <si>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</si>
  <si>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</si>
  <si>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</si>
  <si>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</si>
  <si>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</si>
  <si>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</si>
  <si>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</si>
  <si>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</si>
  <si>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</si>
  <si>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</si>
  <si>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</si>
  <si>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</si>
  <si>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</si>
  <si>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</si>
  <si>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</si>
  <si>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</si>
  <si>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</si>
  <si>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</si>
  <si>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</si>
  <si>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</si>
  <si>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</si>
  <si>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</si>
  <si>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</si>
  <si>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</si>
  <si>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</si>
  <si>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</si>
  <si>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</si>
  <si>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</si>
  <si>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</si>
  <si>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</si>
  <si>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</si>
  <si>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</si>
  <si>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</si>
  <si>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</si>
  <si>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</si>
  <si>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</si>
  <si>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</si>
  <si>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</si>
  <si>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</si>
  <si>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</si>
  <si>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</si>
  <si>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</si>
  <si>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</si>
  <si>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</si>
  <si>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</si>
  <si>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</si>
  <si>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</si>
  <si>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</si>
  <si>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</si>
  <si>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</si>
  <si>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</si>
  <si>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</si>
  <si>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</si>
  <si>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</si>
  <si>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</si>
  <si>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</si>
  <si>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</si>
  <si>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</si>
  <si>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</si>
  <si>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</si>
  <si>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</si>
  <si>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</si>
  <si>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</si>
  <si>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</si>
  <si>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</si>
  <si>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</si>
  <si>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</si>
  <si>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</si>
  <si>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</si>
  <si>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</si>
  <si>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</si>
  <si>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</si>
  <si>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</si>
  <si>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</si>
  <si>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</si>
  <si>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</si>
  <si>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</si>
  <si>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</si>
  <si>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</si>
  <si>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</si>
  <si>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</si>
  <si>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</si>
  <si>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</si>
  <si>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</si>
  <si>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</si>
  <si>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</si>
  <si>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</si>
  <si>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</si>
  <si>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</si>
  <si>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</si>
  <si>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</si>
  <si>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</si>
  <si>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</si>
  <si>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</si>
  <si>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</si>
  <si>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</si>
  <si>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</si>
  <si>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</si>
  <si>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</si>
  <si>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</si>
  <si>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</si>
  <si>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</si>
  <si>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</si>
  <si>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</si>
  <si>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</si>
  <si>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</si>
  <si>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</si>
  <si>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</si>
  <si>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</si>
  <si>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</si>
  <si>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</si>
  <si>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</si>
  <si>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</si>
  <si>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</si>
  <si>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</si>
  <si>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</si>
  <si>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</si>
  <si>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</si>
  <si>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</si>
  <si>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</si>
  <si>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</si>
  <si>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</si>
  <si>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</si>
  <si>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</si>
  <si>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</si>
  <si>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</si>
  <si>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</si>
  <si>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</si>
  <si>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</si>
  <si>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</si>
  <si>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</si>
  <si>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</si>
  <si>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</si>
  <si>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</si>
  <si>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</si>
  <si>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</si>
  <si>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</si>
  <si>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</si>
  <si>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</si>
  <si>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</si>
  <si>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</si>
  <si>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</si>
  <si>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</si>
  <si>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</si>
  <si>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</si>
  <si>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</si>
  <si>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</si>
  <si>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</si>
  <si>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</si>
  <si>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</si>
  <si>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</si>
  <si>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</si>
  <si>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</si>
  <si>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</si>
  <si>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</si>
  <si>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</si>
  <si>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</si>
  <si>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</si>
  <si>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</si>
  <si>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</si>
  <si>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</si>
  <si>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</si>
  <si>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</si>
  <si>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</si>
  <si>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</si>
  <si>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</si>
  <si>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</si>
  <si>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</si>
  <si>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</si>
  <si>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</si>
  <si>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</si>
  <si>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</si>
  <si>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</si>
  <si>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</si>
  <si>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</si>
  <si>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</si>
  <si>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</si>
  <si>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</si>
  <si>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</si>
  <si>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</si>
  <si>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</si>
  <si>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</si>
  <si>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</si>
  <si>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</si>
  <si>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</si>
  <si>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</si>
  <si>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</si>
  <si>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</si>
  <si>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</si>
  <si>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</si>
  <si>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</si>
  <si>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</si>
  <si>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</si>
  <si>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</si>
  <si>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</si>
  <si>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</si>
  <si>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</si>
  <si>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</si>
  <si>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</si>
  <si>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</si>
  <si>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</si>
  <si>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</si>
  <si>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</si>
  <si>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</si>
  <si>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</si>
  <si>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</si>
  <si>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</si>
  <si>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</si>
  <si>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</si>
  <si>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</si>
  <si>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</si>
  <si>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</si>
  <si>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</si>
  <si>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</si>
  <si>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</si>
  <si>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</si>
  <si>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</si>
  <si>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</si>
  <si>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</si>
  <si>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</si>
  <si>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</si>
  <si>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</si>
  <si>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</si>
  <si>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</si>
  <si>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</si>
  <si>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</si>
  <si>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</si>
  <si>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</si>
  <si>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</si>
  <si>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</si>
  <si>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</si>
  <si>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</si>
  <si>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</si>
  <si>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</si>
  <si>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</si>
  <si>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</si>
  <si>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</si>
  <si>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</si>
  <si>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</si>
  <si>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</si>
  <si>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</si>
  <si>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</si>
  <si>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</si>
  <si>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</si>
  <si>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</si>
  <si>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</si>
  <si>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</si>
  <si>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</si>
  <si>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</si>
  <si>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</si>
  <si>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</si>
  <si>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</si>
  <si>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</si>
  <si>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</si>
  <si>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</si>
  <si>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</si>
  <si>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</si>
  <si>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</si>
  <si>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</si>
  <si>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</si>
  <si>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</si>
  <si>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</si>
  <si>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</si>
  <si>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</si>
  <si>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</si>
  <si>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</si>
  <si>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</si>
  <si>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</si>
  <si>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</si>
  <si>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</si>
  <si>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</si>
  <si>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</si>
  <si>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</si>
  <si>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</si>
  <si>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</si>
  <si>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</si>
  <si>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</si>
  <si>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</si>
  <si>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</si>
  <si>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</si>
  <si>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</si>
  <si>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</si>
  <si>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</si>
  <si>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</si>
  <si>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</si>
  <si>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</si>
  <si>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</si>
  <si>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</si>
  <si>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</si>
  <si>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</si>
  <si>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</si>
  <si>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</si>
  <si>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</si>
  <si>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</si>
  <si>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</si>
  <si>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</si>
  <si>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</si>
  <si>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</si>
  <si>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</si>
  <si>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</si>
  <si>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</si>
  <si>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</si>
  <si>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</si>
  <si>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</si>
  <si>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</si>
  <si>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</si>
  <si>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</si>
  <si>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</si>
  <si>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</si>
  <si>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</si>
  <si>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</si>
  <si>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</si>
  <si>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</si>
  <si>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</si>
  <si>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</si>
  <si>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</si>
  <si>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</si>
  <si>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</si>
  <si>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</si>
  <si>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</si>
  <si>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</si>
  <si>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</si>
  <si>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</si>
  <si>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</si>
  <si>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</si>
  <si>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</si>
  <si>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</si>
  <si>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</si>
  <si>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</si>
  <si>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</si>
  <si>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</si>
  <si>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</si>
  <si>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</si>
  <si>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</si>
  <si>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</si>
  <si>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</si>
  <si>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</si>
  <si>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</si>
  <si>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</si>
  <si>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</si>
  <si>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</si>
  <si>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</si>
  <si>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</si>
  <si>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</si>
  <si>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</si>
  <si>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</si>
  <si>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</si>
  <si>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</si>
  <si>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</si>
  <si>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</si>
  <si>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</si>
  <si>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</si>
  <si>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</si>
  <si>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</si>
  <si>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</si>
  <si>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</si>
  <si>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</si>
  <si>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</si>
  <si>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</si>
  <si>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</si>
  <si>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</si>
  <si>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</si>
  <si>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</si>
  <si>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</si>
  <si>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</si>
  <si>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</si>
  <si>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</si>
  <si>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</si>
  <si>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</si>
  <si>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</si>
  <si>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</si>
  <si>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</si>
  <si>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</si>
  <si>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</si>
  <si>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</si>
  <si>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</si>
  <si>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</si>
  <si>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</si>
  <si>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</si>
  <si>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</si>
  <si>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</si>
  <si>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</si>
  <si>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</si>
  <si>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</si>
  <si>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</si>
  <si>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</si>
  <si>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</si>
  <si>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</si>
  <si>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</si>
  <si>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</si>
  <si>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</si>
  <si>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</si>
  <si>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</si>
  <si>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</si>
  <si>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</si>
  <si>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</si>
  <si>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</si>
  <si>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</si>
  <si>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</si>
  <si>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</si>
  <si>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</si>
  <si>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</si>
  <si>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</si>
  <si>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</si>
  <si>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</si>
  <si>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</si>
  <si>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</si>
  <si>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</si>
  <si>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</si>
  <si>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</si>
  <si>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</si>
  <si>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</si>
  <si>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</si>
  <si>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</si>
  <si>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</si>
  <si>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</si>
  <si>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</si>
  <si>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</si>
  <si>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</si>
  <si>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</si>
  <si>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</si>
  <si>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</si>
  <si>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</si>
  <si>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</si>
  <si>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</si>
  <si>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</si>
  <si>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</si>
  <si>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</si>
  <si>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</si>
  <si>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</si>
  <si>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</si>
  <si>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</si>
  <si>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</si>
  <si>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</si>
  <si>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</si>
  <si>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</si>
  <si>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</si>
  <si>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</si>
  <si>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</si>
  <si>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</si>
  <si>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</si>
  <si>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</si>
  <si>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</si>
  <si>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</si>
  <si>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</si>
  <si>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</si>
  <si>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</si>
  <si>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</si>
  <si>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</si>
  <si>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</si>
  <si>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</si>
  <si>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</si>
  <si>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</si>
  <si>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</si>
  <si>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</si>
  <si>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</si>
  <si>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</si>
  <si>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</si>
  <si>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</si>
  <si>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</si>
  <si>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</si>
  <si>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</si>
  <si>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</si>
  <si>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</si>
  <si>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</si>
  <si>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</si>
  <si>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</si>
  <si>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</si>
  <si>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</si>
  <si>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</si>
  <si>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</si>
  <si>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</si>
  <si>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</si>
  <si>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</si>
  <si>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</si>
  <si>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</si>
  <si>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</si>
  <si>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</si>
  <si>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</si>
  <si>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</si>
  <si>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</si>
  <si>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</si>
  <si>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</si>
  <si>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</si>
  <si>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</si>
  <si>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</si>
  <si>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</si>
  <si>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</si>
  <si>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</si>
  <si>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</si>
  <si>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</si>
  <si>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</si>
  <si>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</si>
  <si>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</si>
  <si>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</si>
  <si>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</si>
  <si>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</si>
  <si>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</si>
  <si>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</si>
  <si>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</si>
  <si>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</si>
  <si>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</si>
  <si>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</si>
  <si>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</si>
  <si>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</si>
  <si>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</si>
  <si>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</si>
  <si>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</si>
  <si>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</si>
  <si>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</si>
  <si>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</si>
  <si>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</si>
  <si>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</si>
  <si>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</si>
  <si>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</si>
  <si>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</si>
  <si>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</si>
  <si>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</si>
  <si>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</si>
  <si>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</si>
  <si>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</si>
  <si>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</si>
  <si>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</si>
  <si>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</si>
  <si>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</si>
  <si>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</si>
  <si>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</si>
  <si>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</si>
  <si>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</si>
  <si>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</si>
  <si>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</si>
  <si>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</si>
  <si>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</si>
  <si>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</si>
  <si>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</si>
  <si>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</si>
  <si>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</si>
  <si>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</si>
  <si>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</si>
  <si>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</si>
  <si>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</si>
  <si>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</si>
  <si>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</si>
  <si>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</si>
  <si>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</si>
  <si>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</si>
  <si>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</si>
  <si>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</si>
  <si>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</si>
  <si>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</si>
  <si>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</si>
  <si>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</si>
  <si>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</si>
  <si>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</si>
  <si>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</si>
  <si>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</si>
  <si>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</si>
  <si>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</si>
  <si>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</si>
  <si>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</si>
  <si>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</si>
  <si>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</si>
  <si>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</si>
  <si>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</si>
  <si>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</si>
  <si>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</si>
  <si>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</si>
  <si>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</si>
  <si>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</si>
  <si>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</si>
  <si>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</si>
  <si>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</si>
  <si>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</si>
  <si>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</si>
  <si>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</si>
  <si>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</si>
  <si>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</si>
  <si>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</si>
  <si>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</si>
  <si>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</si>
  <si>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</si>
  <si>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</si>
  <si>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</si>
  <si>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</si>
  <si>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</si>
  <si>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</si>
  <si>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</si>
  <si>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</si>
  <si>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</si>
  <si>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</si>
  <si>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</si>
  <si>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</si>
  <si>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</si>
  <si>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</si>
  <si>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</si>
  <si>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</si>
  <si>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</si>
  <si>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</si>
  <si>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</si>
  <si>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</si>
  <si>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</si>
  <si>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</si>
  <si>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</si>
  <si>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</si>
  <si>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</si>
  <si>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</si>
  <si>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</si>
  <si>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</si>
  <si>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</si>
  <si>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</si>
  <si>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</si>
  <si>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</si>
  <si>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</si>
  <si>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</si>
  <si>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</si>
  <si>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</si>
  <si>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</si>
  <si>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</si>
  <si>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</si>
  <si>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</si>
  <si>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</si>
  <si>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</si>
  <si>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</si>
  <si>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</si>
  <si>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</si>
  <si>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</si>
  <si>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</si>
  <si>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</si>
  <si>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</si>
  <si>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</si>
  <si>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</si>
  <si>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</si>
  <si>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</si>
  <si>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</si>
  <si>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</si>
  <si>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</si>
  <si>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</si>
  <si>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</si>
  <si>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</si>
  <si>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</si>
  <si>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</si>
  <si>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</si>
  <si>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</si>
  <si>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</si>
  <si>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</si>
  <si>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</si>
  <si>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</si>
  <si>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</si>
  <si>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</si>
  <si>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</si>
  <si>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</si>
  <si>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</si>
  <si>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</si>
  <si>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</si>
  <si>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</si>
  <si>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</si>
  <si>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</si>
  <si>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</si>
  <si>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</si>
  <si>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</si>
  <si>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</si>
  <si>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</si>
  <si>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</si>
  <si>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</si>
  <si>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</si>
  <si>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</si>
  <si>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</si>
  <si>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</si>
  <si>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</si>
  <si>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</si>
  <si>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</si>
  <si>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</si>
  <si>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</si>
  <si>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</si>
  <si>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</si>
  <si>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</si>
  <si>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</si>
  <si>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</si>
  <si>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</si>
  <si>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</si>
  <si>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</si>
  <si>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</si>
  <si>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</si>
  <si>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</si>
  <si>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</si>
  <si>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</si>
  <si>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</si>
  <si>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</si>
  <si>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</si>
  <si>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</si>
  <si>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</si>
  <si>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</si>
  <si>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</si>
  <si>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</si>
  <si>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</si>
  <si>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</si>
  <si>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</si>
  <si>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</si>
  <si>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</si>
  <si>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</si>
  <si>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</si>
  <si>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</si>
  <si>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</si>
  <si>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</si>
  <si>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</si>
  <si>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</si>
  <si>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</si>
  <si>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</si>
  <si>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</si>
  <si>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</si>
  <si>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</si>
  <si>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</si>
  <si>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</si>
  <si>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</si>
  <si>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</si>
  <si>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</si>
  <si>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</si>
  <si>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</si>
  <si>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</si>
  <si>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</si>
  <si>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</si>
  <si>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</si>
  <si>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</si>
  <si>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</si>
  <si>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</si>
  <si>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</si>
  <si>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</si>
  <si>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</si>
  <si>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</si>
  <si>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</si>
  <si>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</si>
  <si>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</si>
  <si>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</si>
  <si>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</si>
  <si>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</si>
  <si>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</si>
  <si>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</si>
  <si>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</si>
  <si>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</si>
  <si>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</si>
  <si>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</si>
  <si>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</si>
  <si>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</si>
  <si>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</si>
  <si>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</si>
  <si>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</si>
  <si>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</si>
  <si>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</si>
  <si>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</si>
  <si>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</si>
  <si>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</si>
  <si>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</si>
  <si>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</si>
  <si>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</si>
  <si>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</si>
  <si>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</si>
  <si>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</si>
  <si>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</si>
  <si>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</si>
  <si>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</si>
  <si>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</si>
  <si>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</si>
  <si>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</si>
  <si>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</si>
  <si>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</si>
  <si>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</si>
  <si>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</si>
  <si>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</si>
  <si>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</si>
  <si>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</si>
  <si>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</si>
  <si>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</si>
  <si>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</si>
  <si>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</si>
  <si>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</si>
  <si>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</si>
  <si>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</si>
  <si>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</si>
  <si>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</si>
  <si>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</si>
  <si>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</si>
  <si>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</si>
  <si>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</si>
  <si>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</si>
  <si>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</si>
  <si>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</si>
  <si>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</si>
  <si>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</si>
  <si>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</si>
  <si>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</si>
  <si>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</si>
  <si>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</si>
  <si>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</si>
  <si>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</si>
  <si>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</si>
  <si>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</si>
  <si>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</si>
  <si>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</si>
  <si>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</si>
  <si>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</si>
  <si>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</si>
  <si>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</si>
  <si>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</si>
  <si>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</si>
  <si>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</si>
  <si>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</si>
  <si>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</si>
  <si>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</si>
  <si>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</si>
  <si>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</si>
  <si>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</si>
  <si>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</si>
  <si>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</si>
  <si>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</si>
  <si>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</si>
  <si>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</si>
  <si>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</si>
  <si>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</si>
  <si>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</si>
  <si>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</si>
  <si>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</si>
  <si>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</si>
  <si>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</si>
  <si>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</si>
  <si>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</si>
  <si>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</si>
  <si>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</si>
  <si>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</si>
  <si>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</si>
  <si>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</si>
  <si>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</si>
  <si>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</si>
  <si>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</si>
  <si>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</si>
  <si>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</si>
  <si>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</si>
  <si>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</si>
  <si>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</si>
  <si>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</si>
  <si>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</si>
  <si>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</si>
  <si>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</si>
  <si>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</si>
  <si>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</si>
  <si>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</si>
  <si>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</si>
  <si>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</si>
  <si>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</si>
  <si>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</si>
  <si>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</si>
  <si>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</si>
  <si>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</si>
  <si>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</si>
  <si>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</si>
  <si>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</si>
  <si>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</si>
  <si>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</si>
  <si>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</si>
  <si>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</si>
  <si>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</si>
  <si>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</si>
  <si>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</si>
  <si>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</si>
  <si>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</si>
  <si>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</si>
  <si>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</si>
  <si>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</si>
  <si>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</si>
  <si>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</si>
  <si>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</si>
  <si>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</si>
  <si>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</si>
  <si>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</si>
  <si>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</si>
  <si>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</si>
  <si>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</si>
  <si>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</si>
  <si>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</si>
  <si>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</si>
  <si>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</si>
  <si>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</si>
  <si>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</si>
  <si>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</si>
  <si>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</si>
  <si>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</si>
  <si>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</si>
  <si>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</si>
  <si>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</si>
  <si>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</si>
  <si>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</si>
  <si>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</si>
  <si>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</si>
  <si>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</si>
  <si>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</si>
  <si>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</si>
  <si>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</si>
  <si>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</si>
  <si>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</si>
  <si>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</si>
  <si>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</si>
  <si>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</si>
  <si>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</si>
  <si>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</si>
  <si>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</si>
  <si>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</si>
  <si>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</si>
  <si>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</si>
  <si>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</si>
  <si>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</si>
  <si>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</si>
  <si>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</si>
  <si>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</si>
  <si>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</si>
  <si>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</si>
  <si>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</si>
  <si>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</si>
  <si>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</si>
  <si>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</si>
  <si>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</si>
  <si>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</si>
  <si>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</si>
  <si>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</si>
  <si>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</si>
  <si>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</si>
  <si>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</si>
  <si>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</si>
  <si>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</si>
  <si>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</si>
  <si>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</si>
  <si>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</si>
  <si>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</si>
  <si>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</si>
  <si>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</si>
  <si>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</si>
  <si>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</si>
  <si>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</si>
  <si>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</si>
  <si>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</si>
  <si>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</si>
  <si>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</si>
  <si>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</si>
  <si>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</si>
  <si>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</si>
  <si>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</si>
  <si>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</si>
  <si>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</si>
  <si>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</si>
  <si>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</si>
  <si>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</si>
  <si>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</si>
  <si>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</si>
  <si>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</si>
  <si>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</si>
  <si>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</si>
  <si>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</si>
  <si>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</si>
  <si>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</si>
  <si>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</si>
  <si>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</si>
  <si>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</si>
  <si>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</si>
  <si>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</si>
  <si>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</si>
  <si>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</si>
  <si>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</si>
  <si>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</si>
  <si>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</si>
  <si>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</si>
  <si>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</si>
  <si>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</si>
  <si>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</si>
  <si>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</si>
  <si>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</si>
  <si>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</si>
  <si>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</si>
  <si>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</si>
  <si>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</si>
  <si>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</si>
  <si>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</si>
  <si>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</si>
  <si>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</si>
  <si>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</si>
  <si>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</si>
  <si>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</si>
  <si>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</si>
  <si>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</si>
  <si>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</si>
  <si>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</si>
  <si>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</si>
  <si>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</si>
  <si>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</si>
  <si>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</si>
  <si>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</si>
  <si>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</si>
  <si>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</si>
  <si>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</si>
  <si>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</si>
  <si>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</si>
  <si>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</si>
  <si>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</si>
  <si>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</si>
  <si>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</si>
  <si>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</si>
  <si>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</si>
  <si>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</si>
  <si>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</si>
  <si>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</si>
  <si>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</si>
  <si>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</si>
  <si>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</si>
  <si>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</si>
  <si>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</si>
  <si>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</si>
  <si>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</si>
  <si>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</si>
  <si>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</si>
  <si>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</si>
  <si>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</si>
  <si>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</si>
  <si>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</si>
  <si>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</si>
  <si>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</si>
  <si>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</si>
  <si>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</si>
  <si>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</si>
  <si>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</si>
  <si>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</si>
  <si>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</si>
  <si>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</si>
  <si>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</si>
  <si>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</si>
  <si>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</si>
  <si>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</si>
  <si>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</si>
  <si>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</si>
  <si>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</si>
  <si>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</si>
  <si>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</si>
  <si>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</si>
  <si>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</si>
  <si>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</si>
  <si>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</si>
  <si>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</si>
  <si>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</si>
  <si>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</si>
  <si>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</si>
  <si>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</si>
  <si>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</si>
  <si>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</si>
  <si>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</si>
  <si>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</si>
  <si>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</si>
  <si>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</si>
  <si>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</si>
  <si>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</si>
  <si>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</si>
  <si>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</si>
  <si>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</si>
  <si>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</si>
  <si>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</si>
  <si>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</si>
  <si>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</si>
  <si>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</si>
  <si>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</si>
  <si>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</si>
  <si>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</si>
  <si>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</si>
  <si>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</si>
  <si>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</si>
  <si>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</si>
  <si>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</si>
  <si>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</si>
  <si>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</si>
  <si>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</si>
  <si>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</si>
  <si>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</si>
  <si>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</si>
  <si>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</si>
  <si>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</si>
  <si>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</si>
  <si>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</si>
  <si>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</si>
  <si>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</si>
  <si>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</si>
  <si>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</si>
  <si>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</si>
  <si>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</si>
  <si>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</si>
  <si>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</si>
  <si>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</si>
  <si>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</si>
  <si>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</si>
  <si>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</si>
  <si>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</si>
  <si>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</si>
  <si>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</si>
  <si>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</si>
  <si>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</si>
  <si>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</si>
  <si>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</si>
  <si>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</si>
  <si>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</si>
  <si>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</si>
  <si>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</si>
  <si>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</si>
  <si>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</si>
  <si>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</si>
  <si>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</si>
  <si>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</si>
  <si>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</si>
  <si>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</si>
  <si>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</si>
  <si>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</si>
  <si>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</si>
  <si>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</si>
  <si>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</si>
  <si>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</si>
  <si>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</si>
  <si>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</si>
  <si>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</si>
  <si>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</si>
  <si>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</si>
  <si>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</si>
  <si>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</si>
  <si>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</si>
  <si>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</si>
  <si>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</si>
  <si>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</si>
  <si>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</si>
  <si>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</si>
  <si>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</si>
  <si>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</si>
  <si>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</si>
  <si>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</si>
  <si>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</si>
  <si>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</si>
  <si>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</si>
  <si>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</si>
  <si>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</si>
  <si>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</si>
  <si>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</si>
  <si>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</si>
  <si>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</si>
  <si>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</si>
  <si>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</si>
  <si>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</si>
  <si>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</si>
  <si>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</si>
  <si>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</si>
  <si>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</si>
  <si>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</si>
  <si>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</si>
  <si>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</si>
  <si>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</si>
  <si>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</si>
  <si>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</si>
  <si>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</si>
  <si>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</si>
  <si>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</si>
  <si>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</si>
  <si>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</si>
  <si>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</si>
  <si>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</si>
  <si>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</si>
  <si>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</si>
  <si>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</si>
  <si>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</si>
  <si>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</si>
  <si>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</si>
  <si>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</si>
  <si>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</si>
  <si>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</si>
  <si>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</si>
  <si>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</si>
  <si>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</si>
  <si>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</si>
  <si>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</si>
  <si>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</si>
  <si>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</si>
  <si>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</si>
  <si>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</si>
  <si>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</si>
  <si>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</si>
  <si>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</si>
  <si>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</si>
  <si>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</si>
  <si>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</si>
  <si>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</si>
  <si>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</si>
  <si>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</si>
  <si>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</si>
  <si>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</si>
  <si>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</si>
  <si>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</si>
  <si>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</si>
  <si>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</si>
  <si>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</si>
  <si>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</si>
  <si>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</si>
  <si>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</si>
  <si>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</si>
  <si>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</si>
  <si>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</si>
  <si>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</si>
  <si>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</si>
  <si>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</si>
  <si>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</si>
  <si>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</si>
  <si>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</si>
  <si>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</si>
  <si>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</si>
  <si>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</si>
  <si>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</si>
  <si>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</si>
  <si>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</si>
  <si>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</si>
  <si>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</si>
  <si>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</si>
  <si>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</si>
  <si>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</si>
  <si>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</si>
  <si>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</si>
  <si>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</si>
  <si>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</si>
  <si>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</si>
  <si>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</si>
  <si>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</si>
  <si>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</si>
  <si>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</si>
  <si>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</si>
  <si>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</si>
  <si>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</si>
  <si>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</si>
  <si>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</si>
  <si>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</si>
  <si>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</si>
  <si>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</si>
  <si>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</si>
  <si>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</si>
  <si>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</si>
  <si>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</si>
  <si>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</si>
  <si>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</si>
  <si>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</si>
  <si>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</si>
  <si>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</si>
  <si>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</si>
  <si>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</si>
  <si>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</si>
  <si>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</si>
  <si>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</si>
  <si>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</si>
  <si>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</si>
  <si>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</si>
  <si>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</si>
  <si>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</si>
  <si>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</si>
  <si>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</si>
  <si>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</si>
  <si>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</si>
  <si>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</si>
  <si>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</si>
  <si>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</si>
  <si>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</si>
  <si>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</si>
  <si>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</si>
  <si>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</si>
  <si>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</si>
  <si>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</si>
  <si>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</si>
  <si>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</si>
  <si>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</si>
  <si>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</si>
  <si>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</si>
  <si>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</si>
  <si>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</si>
  <si>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</si>
  <si>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</si>
  <si>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</si>
  <si>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</si>
  <si>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</si>
  <si>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</si>
  <si>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</si>
  <si>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</si>
  <si>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</si>
  <si>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</si>
  <si>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</si>
  <si>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</si>
  <si>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</si>
  <si>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</si>
  <si>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</si>
  <si>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</si>
  <si>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</si>
  <si>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</si>
  <si>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</si>
  <si>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</si>
  <si>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</si>
  <si>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</si>
  <si>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</si>
  <si>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</si>
  <si>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</si>
  <si>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</si>
  <si>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</si>
  <si>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</si>
  <si>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</si>
  <si>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</si>
  <si>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</si>
  <si>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</si>
  <si>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</si>
  <si>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</si>
  <si>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</si>
  <si>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</si>
  <si>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</si>
  <si>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</si>
  <si>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</si>
  <si>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</si>
  <si>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</si>
  <si>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</si>
  <si>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</si>
  <si>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</si>
  <si>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</si>
  <si>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</si>
  <si>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</si>
  <si>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</si>
  <si>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</si>
  <si>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</si>
  <si>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</si>
  <si>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</si>
  <si>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</si>
  <si>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</si>
  <si>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</si>
  <si>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</si>
  <si>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</si>
  <si>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</si>
  <si>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</si>
  <si>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</si>
  <si>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</si>
  <si>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</si>
  <si>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</si>
  <si>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</si>
  <si>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</si>
  <si>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</si>
  <si>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</si>
  <si>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</si>
  <si>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</si>
  <si>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</si>
  <si>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</si>
  <si>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</si>
  <si>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</si>
  <si>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</si>
  <si>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</si>
  <si>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</si>
  <si>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</si>
  <si>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</si>
  <si>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</si>
  <si>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</si>
  <si>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</si>
  <si>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</si>
  <si>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</si>
  <si>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</si>
  <si>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</si>
  <si>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</si>
  <si>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</si>
  <si>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</si>
  <si>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</si>
  <si>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</si>
  <si>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</si>
  <si>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</si>
  <si>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</si>
  <si>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</si>
  <si>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</si>
  <si>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</si>
  <si>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</si>
  <si>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</si>
  <si>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</si>
  <si>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</si>
  <si>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</si>
  <si>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</si>
  <si>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</si>
  <si>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</si>
  <si>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</si>
  <si>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</si>
  <si>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</si>
  <si>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</si>
  <si>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</si>
  <si>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</si>
  <si>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</si>
  <si>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</si>
  <si>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</si>
  <si>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</si>
  <si>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</si>
  <si>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</si>
  <si>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</si>
  <si>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</si>
  <si>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</si>
  <si>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</si>
  <si>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</si>
  <si>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</si>
  <si>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</si>
  <si>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</si>
  <si>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</si>
  <si>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</si>
  <si>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</si>
  <si>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</si>
  <si>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</si>
  <si>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</si>
  <si>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</si>
  <si>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</si>
  <si>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</si>
  <si>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</si>
  <si>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</si>
  <si>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</si>
  <si>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</si>
  <si>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</si>
  <si>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</si>
  <si>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</si>
  <si>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</si>
  <si>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</si>
  <si>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</si>
  <si>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</si>
  <si>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</si>
  <si>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</si>
  <si>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</si>
  <si>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</si>
  <si>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</si>
  <si>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</si>
  <si>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</si>
  <si>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</si>
  <si>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</si>
  <si>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</si>
  <si>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</si>
  <si>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</si>
  <si>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</si>
  <si>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</si>
  <si>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</si>
  <si>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</si>
  <si>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</si>
  <si>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</si>
  <si>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</si>
  <si>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</si>
  <si>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</si>
  <si>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</si>
  <si>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</si>
  <si>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</si>
  <si>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</si>
  <si>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</si>
  <si>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</si>
  <si>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</si>
  <si>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</si>
  <si>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</si>
  <si>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</si>
  <si>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</si>
  <si>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</si>
  <si>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</si>
  <si>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</si>
  <si>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</si>
  <si>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</si>
  <si>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</si>
  <si>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</si>
  <si>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</si>
  <si>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</si>
  <si>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</si>
  <si>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</si>
  <si>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</si>
  <si>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</si>
  <si>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</si>
  <si>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</si>
  <si>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</si>
  <si>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</si>
  <si>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</si>
  <si>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</si>
  <si>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</si>
  <si>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</si>
  <si>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</si>
  <si>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</si>
  <si>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</si>
  <si>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</si>
  <si>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</si>
  <si>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</si>
  <si>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</si>
  <si>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</si>
  <si>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</si>
  <si>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</si>
  <si>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</si>
  <si>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</si>
  <si>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</si>
  <si>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</si>
  <si>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</si>
  <si>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</si>
  <si>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</si>
  <si>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</si>
  <si>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</si>
  <si>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</si>
  <si>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</si>
  <si>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</si>
  <si>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</si>
  <si>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</si>
  <si>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</si>
  <si>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</si>
  <si>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</si>
  <si>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</si>
  <si>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</si>
  <si>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</si>
  <si>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</si>
  <si>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</si>
  <si>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</si>
  <si>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</si>
  <si>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</si>
  <si>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</si>
  <si>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</si>
  <si>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</si>
  <si>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</si>
  <si>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</si>
  <si>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</si>
  <si>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</si>
  <si>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</si>
  <si>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</si>
  <si>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</si>
  <si>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</si>
  <si>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</si>
  <si>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</si>
  <si>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</si>
  <si>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</si>
  <si>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</si>
  <si>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</si>
  <si>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</si>
  <si>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</si>
  <si>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</si>
  <si>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</si>
  <si>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</si>
  <si>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</si>
  <si>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</si>
  <si>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</si>
  <si>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</si>
  <si>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</si>
  <si>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</si>
  <si>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</si>
  <si>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</si>
  <si>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</si>
  <si>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</si>
  <si>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</si>
  <si>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</si>
  <si>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</si>
  <si>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</si>
  <si>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</si>
  <si>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</si>
  <si>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</si>
  <si>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</si>
  <si>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</si>
  <si>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</si>
  <si>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</si>
  <si>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</si>
  <si>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</si>
  <si>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</si>
  <si>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</si>
  <si>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</si>
  <si>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</si>
  <si>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</si>
  <si>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</si>
  <si>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</si>
  <si>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</si>
  <si>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</si>
  <si>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</si>
  <si>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</si>
  <si>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</si>
  <si>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</si>
  <si>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</si>
  <si>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</si>
  <si>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</si>
  <si>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</si>
  <si>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</si>
  <si>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</si>
  <si>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</si>
  <si>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</si>
  <si>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</si>
  <si>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</si>
  <si>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</si>
  <si>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</si>
  <si>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</si>
  <si>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</si>
  <si>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</si>
  <si>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</si>
  <si>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</si>
  <si>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</si>
  <si>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</si>
  <si>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</si>
  <si>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</si>
  <si>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</si>
  <si>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</si>
  <si>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</si>
  <si>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</si>
  <si>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</si>
  <si>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</si>
  <si>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</si>
  <si>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</si>
  <si>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</si>
  <si>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</si>
  <si>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</si>
  <si>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</si>
  <si>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</si>
  <si>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</si>
  <si>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</si>
  <si>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</si>
  <si>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</si>
  <si>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</si>
  <si>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</si>
  <si>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</si>
  <si>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</si>
  <si>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</si>
  <si>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</si>
  <si>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</si>
  <si>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</si>
  <si>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</si>
  <si>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</si>
  <si>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</si>
  <si>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</si>
  <si>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</si>
  <si>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</si>
  <si>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</si>
  <si>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</si>
  <si>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</si>
  <si>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</si>
  <si>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</si>
  <si>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</si>
  <si>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</si>
  <si>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</si>
  <si>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</si>
  <si>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</si>
  <si>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</si>
  <si>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</si>
  <si>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</si>
  <si>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</si>
  <si>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</si>
  <si>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</si>
  <si>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</si>
  <si>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</si>
  <si>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</si>
  <si>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</si>
  <si>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</si>
  <si>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</si>
  <si>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</si>
  <si>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</si>
  <si>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</si>
  <si>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</si>
  <si>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</si>
  <si>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</si>
  <si>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</si>
  <si>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</si>
  <si>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</si>
  <si>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</si>
  <si>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</si>
  <si>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</si>
  <si>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</si>
  <si>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</si>
  <si>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</si>
  <si>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</si>
  <si>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</si>
  <si>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</si>
  <si>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</si>
  <si>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</si>
  <si>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</si>
  <si>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</si>
  <si>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</si>
  <si>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</si>
  <si>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</si>
  <si>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</si>
  <si>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</si>
  <si>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</si>
  <si>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</si>
  <si>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</si>
  <si>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</si>
  <si>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</si>
  <si>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</si>
  <si>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</si>
  <si>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</si>
  <si>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</si>
  <si>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</si>
  <si>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</si>
  <si>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</si>
  <si>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</si>
  <si>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</si>
  <si>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</si>
  <si>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</si>
  <si>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</si>
  <si>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</si>
  <si>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</si>
  <si>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</si>
  <si>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</si>
  <si>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</si>
  <si>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</si>
  <si>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</si>
  <si>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</si>
  <si>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</si>
  <si>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</si>
  <si>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</si>
  <si>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</si>
  <si>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</si>
  <si>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</si>
  <si>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</si>
  <si>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</si>
  <si>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</si>
  <si>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</si>
  <si>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</si>
  <si>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</si>
  <si>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</si>
  <si>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</si>
  <si>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</si>
  <si>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</si>
  <si>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</si>
  <si>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</si>
  <si>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</si>
  <si>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</si>
  <si>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</si>
  <si>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</si>
  <si>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</si>
  <si>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</si>
  <si>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</si>
  <si>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</si>
  <si>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</si>
  <si>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</si>
  <si>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</si>
  <si>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</si>
  <si>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</si>
  <si>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</si>
  <si>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</si>
  <si>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</si>
  <si>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</si>
  <si>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</si>
  <si>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</si>
  <si>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</si>
  <si>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</si>
  <si>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</si>
  <si>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</si>
  <si>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</si>
  <si>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</si>
  <si>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</si>
  <si>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</si>
  <si>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</si>
  <si>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</si>
  <si>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</si>
  <si>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</si>
  <si>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</si>
  <si>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</si>
  <si>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</si>
  <si>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</si>
  <si>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</si>
  <si>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</si>
  <si>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</si>
  <si>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</si>
  <si>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</si>
  <si>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</si>
  <si>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</si>
  <si>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</si>
  <si>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</si>
  <si>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</si>
  <si>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</si>
  <si>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</si>
  <si>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</si>
  <si>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</si>
  <si>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</si>
  <si>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</si>
  <si>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</si>
  <si>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</si>
  <si>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</si>
  <si>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</si>
  <si>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</si>
  <si>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</si>
  <si>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</si>
  <si>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</si>
  <si>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</si>
  <si>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</si>
  <si>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</si>
  <si>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</si>
  <si>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</si>
  <si>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</si>
  <si>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</si>
  <si>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</si>
  <si>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</si>
  <si>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</si>
  <si>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</si>
  <si>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</si>
  <si>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</si>
  <si>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</si>
  <si>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</si>
  <si>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</si>
  <si>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</si>
  <si>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</si>
  <si>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</si>
  <si>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</si>
  <si>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</si>
  <si>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</si>
  <si>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</si>
  <si>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</si>
  <si>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</si>
  <si>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</si>
  <si>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</si>
  <si>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</si>
  <si>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</si>
  <si>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</si>
  <si>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</si>
  <si>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</si>
  <si>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</si>
  <si>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</si>
  <si>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</si>
  <si>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</si>
  <si>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</si>
  <si>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</si>
  <si>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</si>
  <si>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</si>
  <si>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</si>
  <si>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</si>
  <si>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</si>
  <si>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</si>
  <si>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</si>
  <si>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</si>
  <si>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</si>
  <si>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</si>
  <si>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</si>
  <si>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</si>
  <si>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</si>
  <si>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</si>
  <si>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</si>
  <si>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</si>
  <si>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</si>
  <si>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</si>
  <si>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</si>
  <si>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</si>
  <si>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</si>
  <si>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</si>
  <si>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</si>
  <si>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</si>
  <si>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</si>
  <si>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</si>
  <si>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</si>
  <si>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</si>
  <si>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</si>
  <si>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</si>
  <si>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</si>
  <si>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</si>
  <si>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</si>
  <si>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</si>
  <si>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</si>
  <si>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</si>
  <si>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</si>
  <si>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</si>
  <si>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</si>
  <si>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</si>
  <si>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</si>
  <si>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</si>
  <si>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</si>
  <si>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</si>
  <si>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</si>
  <si>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</si>
  <si>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</si>
  <si>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</si>
  <si>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</si>
  <si>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</si>
  <si>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</si>
  <si>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</si>
  <si>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</si>
  <si>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</si>
  <si>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</si>
  <si>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</si>
  <si>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</si>
  <si>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</si>
  <si>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</si>
  <si>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</si>
  <si>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</si>
  <si>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</si>
  <si>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</si>
  <si>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</si>
  <si>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</si>
  <si>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</si>
  <si>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</si>
  <si>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</si>
  <si>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</si>
  <si>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</si>
  <si>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</si>
  <si>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</si>
  <si>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</si>
  <si>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</si>
  <si>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</si>
  <si>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</si>
  <si>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</si>
  <si>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</si>
  <si>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</si>
  <si>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</si>
  <si>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</si>
  <si>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</si>
  <si>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</si>
  <si>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</si>
  <si>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</si>
  <si>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</si>
  <si>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</si>
  <si>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</si>
  <si>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</si>
  <si>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</si>
  <si>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</si>
  <si>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</si>
  <si>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</si>
  <si>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</si>
  <si>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</si>
  <si>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</si>
  <si>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</si>
  <si>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</si>
  <si>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</si>
  <si>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</si>
  <si>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</si>
  <si>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</si>
  <si>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</si>
  <si>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</si>
  <si>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</si>
  <si>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</si>
  <si>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</si>
  <si>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</si>
  <si>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</si>
  <si>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</si>
  <si>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</si>
  <si>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</si>
  <si>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</si>
  <si>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</si>
  <si>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</si>
  <si>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</si>
  <si>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</si>
  <si>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</si>
  <si>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</si>
  <si>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</si>
  <si>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</si>
  <si>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</si>
  <si>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</si>
  <si>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</si>
  <si>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</si>
  <si>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</si>
  <si>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</si>
  <si>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</si>
  <si>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</si>
  <si>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</si>
  <si>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</si>
  <si>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</si>
  <si>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</si>
  <si>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</si>
  <si>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</si>
  <si>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</si>
  <si>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</si>
  <si>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</si>
  <si>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</si>
  <si>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</si>
  <si>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</si>
  <si>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</si>
  <si>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</si>
  <si>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</si>
  <si>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</si>
  <si>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</si>
  <si>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</si>
  <si>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</si>
  <si>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</si>
  <si>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</si>
  <si>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</si>
  <si>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</si>
  <si>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</si>
  <si>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</si>
  <si>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</si>
  <si>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</si>
  <si>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</si>
  <si>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</si>
  <si>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</si>
  <si>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</si>
  <si>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</si>
  <si>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</si>
  <si>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</si>
  <si>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</si>
  <si>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</si>
  <si>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</si>
  <si>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</si>
  <si>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</si>
  <si>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</si>
  <si>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</si>
  <si>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</si>
  <si>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</si>
  <si>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</si>
  <si>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</si>
  <si>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</si>
  <si>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</si>
  <si>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</si>
  <si>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</si>
  <si>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</si>
  <si>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</si>
  <si>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</si>
  <si>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</si>
  <si>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</si>
  <si>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</si>
  <si>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</si>
  <si>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</si>
  <si>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</si>
  <si>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</si>
  <si>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</si>
  <si>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</si>
  <si>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</si>
  <si>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</si>
  <si>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</si>
  <si>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</si>
  <si>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</si>
  <si>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</si>
  <si>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</si>
  <si>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</si>
  <si>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</si>
  <si>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</si>
  <si>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</si>
  <si>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</si>
  <si>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</si>
  <si>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</si>
  <si>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</si>
  <si>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</si>
  <si>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</si>
  <si>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</si>
  <si>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</si>
  <si>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</si>
  <si>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</si>
  <si>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</si>
  <si>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</si>
  <si>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</si>
  <si>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</si>
  <si>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</si>
  <si>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</si>
  <si>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</si>
  <si>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</si>
  <si>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</si>
  <si>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</si>
  <si>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</si>
  <si>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</si>
  <si>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</si>
  <si>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</si>
  <si>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</si>
  <si>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</si>
  <si>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</si>
  <si>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</si>
  <si>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</si>
  <si>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</si>
  <si>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</si>
  <si>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</si>
  <si>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</si>
  <si>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</si>
  <si>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</si>
  <si>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</si>
  <si>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</si>
  <si>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</si>
  <si>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</si>
  <si>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</si>
  <si>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</si>
  <si>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</si>
  <si>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</si>
  <si>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</si>
  <si>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</si>
  <si>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</si>
  <si>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</si>
  <si>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</si>
  <si>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</si>
  <si>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</si>
  <si>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</si>
  <si>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</si>
  <si>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</si>
  <si>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</si>
  <si>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</si>
  <si>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</si>
  <si>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</si>
  <si>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</si>
  <si>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</si>
  <si>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</si>
  <si>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</si>
  <si>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</si>
  <si>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</si>
  <si>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</si>
  <si>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</si>
  <si>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</si>
  <si>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</si>
  <si>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</si>
  <si>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</si>
  <si>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</si>
  <si>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</si>
  <si>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</si>
  <si>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</si>
  <si>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</si>
  <si>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</si>
  <si>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</si>
  <si>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</si>
  <si>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</si>
  <si>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</si>
  <si>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</si>
  <si>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</si>
  <si>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</si>
  <si>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</si>
  <si>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</si>
  <si>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</si>
  <si>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</si>
  <si>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</si>
  <si>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</si>
  <si>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</si>
  <si>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</si>
  <si>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</si>
  <si>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</si>
  <si>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</si>
  <si>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</si>
  <si>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</si>
  <si>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</si>
  <si>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</si>
  <si>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</si>
  <si>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</si>
  <si>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</si>
  <si>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</si>
  <si>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</si>
  <si>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</si>
  <si>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</si>
  <si>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</si>
  <si>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</si>
  <si>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</si>
  <si>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</si>
  <si>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</si>
  <si>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</si>
  <si>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</si>
  <si>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</si>
  <si>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</si>
  <si>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</si>
  <si>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</si>
  <si>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</si>
  <si>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</si>
  <si>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</si>
  <si>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</si>
  <si>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</si>
  <si>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</si>
  <si>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</si>
  <si>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</si>
  <si>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</si>
  <si>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</si>
  <si>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</si>
  <si>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</si>
  <si>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</si>
  <si>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</si>
  <si>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</si>
  <si>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</si>
  <si>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</si>
  <si>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</si>
  <si>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</si>
  <si>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</si>
  <si>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</si>
  <si>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</si>
  <si>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</si>
  <si>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</si>
  <si>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</si>
  <si>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</si>
  <si>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</si>
  <si>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</si>
  <si>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</si>
  <si>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</si>
  <si>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</si>
  <si>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</si>
  <si>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</si>
  <si>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</si>
  <si>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</si>
  <si>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</si>
  <si>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</si>
  <si>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</si>
  <si>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</si>
  <si>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</si>
  <si>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</si>
  <si>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</si>
  <si>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</si>
  <si>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</si>
  <si>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</si>
  <si>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</si>
  <si>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</si>
  <si>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</si>
  <si>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</si>
  <si>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</si>
  <si>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</si>
  <si>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</si>
  <si>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</si>
  <si>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</si>
  <si>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</si>
  <si>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</si>
  <si>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</si>
  <si>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</si>
  <si>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</si>
  <si>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</si>
  <si>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</si>
  <si>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</si>
  <si>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</si>
  <si>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</si>
  <si>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</si>
  <si>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</si>
  <si>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</si>
  <si>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</si>
  <si>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</si>
  <si>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</si>
  <si>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</si>
  <si>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</si>
  <si>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</si>
  <si>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</si>
  <si>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</si>
  <si>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</si>
  <si>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</si>
  <si>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</si>
  <si>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</si>
  <si>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</si>
  <si>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</si>
  <si>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</si>
  <si>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</si>
  <si>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</si>
  <si>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</si>
  <si>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</si>
  <si>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</si>
  <si>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</si>
  <si>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</si>
  <si>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</si>
  <si>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</si>
  <si>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</si>
  <si>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</si>
  <si>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</si>
  <si>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</si>
  <si>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</si>
  <si>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</si>
  <si>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</si>
  <si>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</si>
  <si>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</si>
  <si>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</si>
  <si>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</si>
  <si>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</si>
  <si>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</si>
  <si>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</si>
  <si>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</si>
  <si>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</si>
  <si>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</si>
  <si>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</si>
  <si>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</si>
  <si>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</si>
  <si>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</si>
  <si>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</si>
  <si>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</si>
  <si>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</si>
  <si>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</si>
  <si>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</si>
  <si>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</si>
  <si>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</si>
  <si>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</si>
  <si>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</si>
  <si>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</si>
  <si>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</si>
  <si>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</si>
  <si>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</si>
  <si>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</si>
  <si>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</si>
  <si>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</si>
  <si>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</si>
  <si>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</si>
  <si>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</si>
  <si>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</si>
  <si>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</si>
  <si>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</si>
  <si>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</si>
  <si>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</si>
  <si>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</si>
  <si>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</si>
  <si>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</si>
  <si>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</si>
  <si>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</si>
  <si>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</si>
  <si>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</si>
  <si>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</si>
  <si>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</si>
  <si>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</si>
  <si>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</si>
  <si>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</si>
  <si>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</si>
  <si>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</si>
  <si>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</si>
  <si>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</si>
  <si>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</si>
  <si>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</si>
  <si>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</si>
  <si>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</si>
  <si>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</si>
  <si>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</si>
  <si>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</si>
  <si>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</si>
  <si>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</si>
  <si>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</si>
  <si>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</si>
  <si>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</si>
  <si>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</si>
  <si>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</si>
  <si>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</si>
  <si>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</si>
  <si>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</si>
  <si>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</si>
  <si>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</si>
  <si>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</si>
  <si>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</si>
  <si>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</si>
  <si>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</si>
  <si>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</si>
  <si>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</si>
  <si>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</si>
  <si>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</si>
  <si>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</si>
  <si>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</si>
  <si>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</si>
  <si>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</si>
  <si>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</si>
  <si>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</si>
  <si>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</si>
  <si>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</si>
  <si>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</si>
  <si>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</si>
  <si>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</si>
  <si>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</si>
  <si>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</si>
  <si>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</si>
  <si>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</si>
  <si>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</si>
  <si>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</si>
  <si>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</si>
  <si>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</si>
  <si>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</si>
  <si>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</si>
  <si>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</si>
  <si>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</si>
  <si>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</si>
  <si>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</si>
  <si>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</si>
  <si>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</si>
  <si>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</si>
  <si>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</si>
  <si>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</si>
  <si>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</si>
  <si>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</si>
  <si>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</si>
  <si>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</si>
  <si>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</si>
  <si>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</si>
  <si>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</si>
  <si>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</si>
  <si>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</si>
  <si>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</si>
  <si>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</si>
  <si>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</si>
  <si>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</si>
  <si>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</si>
  <si>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</si>
  <si>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</si>
  <si>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</si>
  <si>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</si>
  <si>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</si>
  <si>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</si>
  <si>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</si>
  <si>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</si>
  <si>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</si>
  <si>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</si>
  <si>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</si>
  <si>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</si>
  <si>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</si>
  <si>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</si>
  <si>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</si>
  <si>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</si>
  <si>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</si>
  <si>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</si>
  <si>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</si>
  <si>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</si>
  <si>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</si>
  <si>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</si>
  <si>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</si>
  <si>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</si>
  <si>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</si>
  <si>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</si>
  <si>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</si>
  <si>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</si>
  <si>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</si>
  <si>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</si>
  <si>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</si>
  <si>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</si>
  <si>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</si>
  <si>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</si>
  <si>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</si>
  <si>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</si>
  <si>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</si>
  <si>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</si>
  <si>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</si>
  <si>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</si>
  <si>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</si>
  <si>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</si>
  <si>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</si>
  <si>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</si>
  <si>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</si>
  <si>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</si>
  <si>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</si>
  <si>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</si>
  <si>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</si>
  <si>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</si>
  <si>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</si>
  <si>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</si>
  <si>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</si>
  <si>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</si>
  <si>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</si>
  <si>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</si>
  <si>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</si>
  <si>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</si>
  <si>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</si>
  <si>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</si>
  <si>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</si>
  <si>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</si>
  <si>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</si>
  <si>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</si>
  <si>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</si>
  <si>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</si>
  <si>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</si>
  <si>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</si>
  <si>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</si>
  <si>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</si>
  <si>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</si>
  <si>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</si>
  <si>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</si>
  <si>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</si>
  <si>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</si>
  <si>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</si>
  <si>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</si>
  <si>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</si>
  <si>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</si>
  <si>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</si>
  <si>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</si>
  <si>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</si>
  <si>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</si>
  <si>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</si>
  <si>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</si>
  <si>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</si>
  <si>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</si>
  <si>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</si>
  <si>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</si>
  <si>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</si>
  <si>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</si>
  <si>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</si>
  <si>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</si>
  <si>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</si>
  <si>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</si>
  <si>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</si>
  <si>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</si>
  <si>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</si>
  <si>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</si>
  <si>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</si>
  <si>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</si>
  <si>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</si>
  <si>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</si>
  <si>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</si>
  <si>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</si>
  <si>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</si>
  <si>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</si>
  <si>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</si>
  <si>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</si>
  <si>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</si>
  <si>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</si>
  <si>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</si>
  <si>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</si>
  <si>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</si>
  <si>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</si>
  <si>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</si>
  <si>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</si>
  <si>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</si>
  <si>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</si>
  <si>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</si>
  <si>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</si>
  <si>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</si>
  <si>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</si>
  <si>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</si>
  <si>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</si>
  <si>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</si>
  <si>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</si>
  <si>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</si>
  <si>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</si>
  <si>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</si>
  <si>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</si>
  <si>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</si>
  <si>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</si>
  <si>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</si>
  <si>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</si>
  <si>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</si>
  <si>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</si>
  <si>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</si>
  <si>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</si>
  <si>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</si>
  <si>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</si>
  <si>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</si>
  <si>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</si>
  <si>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</si>
  <si>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</si>
  <si>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</si>
  <si>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</si>
  <si>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</si>
  <si>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</si>
  <si>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</si>
  <si>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</si>
  <si>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</si>
  <si>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</si>
  <si>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</si>
  <si>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</si>
  <si>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</si>
  <si>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</si>
  <si>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</si>
  <si>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</si>
  <si>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</si>
  <si>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</si>
  <si>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</si>
  <si>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</si>
  <si>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</si>
  <si>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</si>
  <si>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</si>
  <si>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</si>
  <si>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</si>
  <si>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</si>
  <si>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</si>
  <si>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</si>
  <si>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</si>
  <si>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</si>
  <si>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</si>
  <si>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</si>
  <si>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</si>
  <si>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</si>
  <si>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</si>
  <si>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</si>
  <si>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</si>
  <si>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</si>
  <si>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</si>
  <si>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</si>
  <si>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</si>
  <si>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</si>
  <si>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</si>
  <si>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</si>
  <si>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</si>
  <si>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</si>
  <si>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</si>
  <si>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</si>
  <si>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</si>
  <si>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</si>
  <si>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</si>
  <si>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</si>
  <si>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</si>
  <si>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</si>
  <si>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</si>
  <si>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</si>
  <si>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</si>
  <si>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</si>
  <si>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</si>
  <si>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</si>
  <si>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</si>
  <si>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</si>
  <si>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</si>
  <si>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</si>
  <si>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</si>
  <si>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</si>
  <si>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</si>
  <si>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</si>
  <si>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</si>
  <si>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</si>
  <si>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</si>
  <si>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</si>
  <si>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</si>
  <si>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</si>
  <si>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</si>
  <si>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</si>
  <si>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</si>
  <si>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</si>
  <si>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</si>
  <si>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</si>
  <si>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</si>
  <si>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</si>
  <si>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</si>
  <si>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</si>
  <si>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</si>
  <si>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</si>
  <si>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</si>
  <si>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</si>
  <si>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</si>
  <si>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</si>
  <si>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</si>
  <si>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</si>
  <si>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</si>
  <si>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</si>
  <si>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</si>
  <si>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</si>
  <si>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</si>
  <si>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</si>
  <si>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</si>
  <si>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</si>
  <si>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</si>
  <si>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</si>
  <si>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</si>
  <si>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</si>
  <si>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</si>
  <si>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</si>
  <si>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</si>
  <si>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</si>
  <si>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</si>
  <si>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</si>
  <si>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</si>
  <si>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</si>
  <si>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</si>
  <si>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</si>
  <si>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</si>
  <si>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</si>
  <si>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</si>
  <si>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</si>
  <si>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</si>
  <si>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</si>
  <si>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</si>
  <si>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</si>
  <si>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</si>
  <si>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</si>
  <si>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</si>
  <si>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</si>
  <si>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</si>
  <si>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</si>
  <si>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</si>
  <si>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</si>
  <si>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</si>
  <si>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</si>
  <si>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</si>
  <si>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</si>
  <si>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</si>
  <si>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</si>
  <si>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</si>
  <si>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</si>
  <si>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</si>
  <si>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</si>
  <si>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</si>
  <si>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</si>
  <si>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</si>
  <si>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</si>
  <si>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</si>
  <si>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</si>
  <si>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</si>
  <si>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</si>
  <si>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</si>
  <si>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</si>
  <si>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</si>
  <si>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</si>
  <si>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</si>
  <si>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</si>
  <si>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</si>
  <si>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</si>
  <si>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</si>
  <si>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</si>
  <si>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</si>
  <si>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</si>
  <si>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</si>
  <si>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</si>
  <si>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</si>
  <si>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</si>
  <si>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</si>
  <si>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</si>
  <si>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</si>
  <si>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</si>
  <si>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</si>
  <si>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</si>
  <si>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</si>
  <si>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</si>
  <si>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</si>
  <si>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</si>
  <si>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</si>
  <si>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</si>
  <si>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</si>
  <si>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</si>
  <si>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</si>
  <si>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</si>
  <si>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</si>
  <si>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</si>
  <si>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</si>
  <si>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</si>
  <si>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</si>
  <si>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</si>
  <si>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</si>
  <si>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</si>
  <si>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</si>
  <si>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</si>
  <si>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</si>
  <si>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</si>
  <si>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</si>
  <si>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</si>
  <si>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</si>
  <si>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</si>
  <si>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</si>
  <si>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</si>
  <si>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</si>
  <si>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</si>
  <si>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</si>
  <si>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</si>
  <si>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</si>
  <si>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</si>
  <si>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</si>
  <si>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</si>
  <si>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</si>
  <si>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</si>
  <si>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</si>
  <si>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</si>
  <si>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</si>
  <si>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</si>
  <si>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</si>
  <si>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</si>
  <si>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</si>
  <si>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</si>
  <si>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</si>
  <si>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</si>
  <si>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</si>
  <si>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</si>
  <si>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</si>
  <si>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</si>
  <si>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</si>
  <si>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</si>
  <si>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</si>
  <si>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</si>
  <si>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</si>
  <si>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</si>
  <si>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</si>
  <si>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</si>
  <si>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</si>
  <si>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</si>
  <si>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</si>
  <si>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</si>
  <si>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</si>
  <si>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</si>
  <si>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</si>
  <si>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</si>
  <si>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</si>
  <si>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</si>
  <si>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</si>
  <si>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</si>
  <si>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</si>
  <si>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</si>
  <si>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</si>
  <si>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</si>
  <si>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</si>
  <si>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</si>
  <si>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</si>
  <si>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</si>
  <si>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</si>
  <si>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</si>
  <si>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</si>
  <si>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</si>
  <si>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</si>
  <si>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</si>
  <si>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</si>
  <si>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</si>
  <si>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</si>
  <si>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</si>
  <si>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</si>
  <si>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</si>
  <si>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</si>
  <si>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</si>
  <si>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</si>
  <si>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</si>
  <si>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</si>
  <si>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</si>
  <si>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</si>
  <si>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</si>
  <si>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</si>
  <si>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</si>
  <si>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</si>
  <si>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</si>
  <si>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</si>
  <si>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</si>
  <si>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</si>
  <si>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</si>
  <si>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</si>
  <si>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</si>
  <si>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</si>
  <si>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</si>
  <si>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</si>
  <si>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</si>
  <si>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</si>
  <si>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</si>
  <si>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</si>
  <si>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</si>
  <si>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</si>
  <si>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</si>
  <si>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</si>
  <si>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</si>
  <si>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</si>
  <si>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</si>
  <si>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</si>
  <si>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</si>
  <si>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</si>
  <si>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</si>
  <si>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</si>
  <si>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</si>
  <si>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</si>
  <si>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</si>
  <si>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</si>
  <si>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</si>
  <si>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</si>
  <si>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</si>
  <si>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</si>
  <si>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</si>
  <si>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</si>
  <si>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</si>
  <si>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</si>
  <si>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</si>
  <si>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</si>
  <si>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</si>
  <si>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</si>
  <si>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</si>
  <si>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</si>
  <si>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</si>
  <si>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</si>
  <si>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</si>
  <si>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</si>
  <si>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</si>
  <si>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</si>
  <si>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</si>
  <si>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</si>
  <si>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</si>
  <si>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</si>
  <si>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</si>
  <si>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</si>
  <si>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</si>
  <si>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</si>
  <si>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</si>
  <si>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</si>
  <si>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</si>
  <si>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</si>
  <si>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</si>
  <si>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</si>
  <si>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</si>
  <si>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</si>
  <si>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</si>
  <si>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</si>
  <si>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</si>
  <si>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</si>
  <si>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</si>
  <si>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</si>
  <si>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</si>
  <si>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</si>
  <si>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</si>
  <si>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</si>
  <si>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</si>
  <si>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</si>
  <si>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</si>
  <si>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</si>
  <si>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</si>
  <si>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</si>
  <si>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</si>
  <si>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</si>
  <si>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</si>
  <si>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</si>
  <si>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</si>
  <si>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</si>
  <si>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</si>
  <si>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</si>
  <si>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</si>
  <si>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</si>
  <si>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</si>
  <si>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</si>
  <si>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</si>
  <si>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</si>
  <si>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</si>
  <si>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</si>
  <si>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</si>
  <si>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</si>
  <si>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</si>
  <si>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</si>
  <si>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</si>
  <si>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</si>
  <si>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</si>
  <si>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</si>
  <si>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</si>
  <si>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</si>
  <si>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</si>
  <si>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</si>
  <si>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</si>
  <si>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</si>
  <si>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</si>
  <si>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</si>
  <si>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</si>
  <si>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</si>
  <si>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</si>
  <si>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</si>
  <si>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</si>
  <si>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</si>
  <si>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</si>
  <si>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</si>
  <si>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</si>
  <si>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</si>
  <si>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</si>
  <si>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</si>
  <si>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</si>
  <si>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</si>
  <si>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</si>
  <si>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</si>
  <si>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</si>
  <si>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</si>
  <si>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</si>
  <si>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</si>
  <si>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</si>
  <si>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</si>
  <si>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</si>
  <si>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</si>
  <si>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</si>
  <si>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</si>
  <si>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</si>
  <si>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</si>
  <si>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</si>
  <si>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</si>
  <si>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</si>
  <si>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</si>
  <si>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</si>
  <si>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</si>
  <si>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</si>
  <si>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</si>
  <si>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</si>
  <si>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</si>
  <si>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</si>
  <si>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</si>
  <si>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</si>
  <si>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</si>
  <si>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</si>
  <si>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</si>
  <si>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</si>
  <si>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</si>
  <si>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</si>
  <si>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</si>
  <si>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</si>
  <si>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</si>
  <si>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</si>
  <si>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</si>
  <si>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</si>
  <si>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</si>
  <si>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</si>
  <si>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</si>
  <si>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</si>
  <si>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</si>
  <si>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</si>
  <si>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</si>
  <si>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</si>
  <si>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</si>
  <si>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</si>
  <si>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</si>
  <si>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</si>
  <si>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</si>
  <si>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</si>
  <si>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</si>
  <si>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</si>
  <si>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</si>
  <si>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</si>
  <si>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</si>
  <si>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</si>
  <si>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</si>
  <si>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</si>
  <si>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</si>
  <si>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</si>
  <si>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</si>
  <si>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</si>
  <si>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</si>
  <si>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</si>
  <si>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</si>
  <si>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</si>
  <si>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</si>
  <si>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</si>
  <si>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</si>
  <si>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</si>
  <si>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</si>
  <si>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</si>
  <si>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</si>
  <si>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</si>
  <si>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</si>
  <si>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</si>
  <si>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</si>
  <si>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</si>
  <si>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</si>
  <si>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</si>
  <si>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</si>
  <si>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</si>
  <si>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</si>
  <si>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</si>
  <si>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</si>
  <si>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</si>
  <si>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</si>
  <si>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</si>
  <si>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</si>
  <si>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</si>
  <si>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</si>
  <si>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</si>
  <si>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</si>
  <si>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</si>
  <si>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</si>
  <si>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</si>
  <si>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</si>
  <si>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</si>
  <si>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</si>
  <si>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</si>
  <si>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</si>
  <si>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</si>
  <si>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</si>
  <si>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</si>
  <si>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</si>
  <si>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</si>
  <si>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</si>
  <si>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</si>
  <si>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</si>
  <si>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</si>
  <si>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</si>
  <si>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</si>
  <si>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</si>
  <si>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</si>
  <si>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</si>
  <si>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</si>
  <si>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</si>
  <si>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</si>
  <si>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</si>
  <si>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</si>
  <si>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</si>
  <si>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</si>
  <si>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</si>
  <si>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</si>
  <si>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</si>
  <si>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</si>
  <si>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</si>
  <si>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</si>
  <si>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</si>
  <si>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</si>
  <si>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</si>
  <si>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</si>
  <si>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</si>
  <si>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</si>
  <si>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</si>
  <si>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</si>
  <si>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</si>
  <si>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</si>
  <si>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</si>
  <si>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</si>
  <si>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</si>
  <si>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</si>
  <si>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</si>
  <si>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</si>
  <si>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</si>
  <si>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</si>
  <si>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</si>
  <si>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</si>
  <si>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</si>
  <si>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</si>
  <si>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</si>
  <si>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</si>
  <si>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</si>
  <si>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</si>
  <si>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</si>
  <si>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</si>
  <si>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</si>
  <si>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</si>
  <si>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</si>
  <si>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</si>
  <si>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</si>
  <si>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</si>
  <si>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</si>
  <si>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</si>
  <si>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</si>
  <si>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</si>
  <si>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</si>
  <si>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</si>
  <si>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</si>
  <si>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</si>
  <si>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</si>
  <si>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</si>
  <si>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</si>
  <si>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</si>
  <si>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</si>
  <si>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</si>
  <si>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</si>
  <si>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</si>
  <si>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</si>
  <si>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</si>
  <si>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</si>
  <si>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</si>
  <si>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</si>
  <si>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</si>
  <si>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</si>
  <si>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</si>
  <si>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</si>
  <si>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</si>
  <si>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</si>
  <si>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</si>
  <si>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</si>
  <si>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</si>
  <si>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</si>
  <si>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</si>
  <si>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</si>
  <si>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</si>
  <si>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</si>
  <si>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</si>
  <si>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</si>
  <si>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</si>
  <si>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</si>
  <si>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</si>
  <si>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</si>
  <si>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</si>
  <si>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</si>
  <si>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</si>
  <si>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</si>
  <si>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</si>
  <si>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</si>
  <si>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</si>
  <si>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</si>
  <si>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</si>
  <si>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</si>
  <si>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</si>
  <si>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</si>
  <si>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</si>
  <si>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</si>
  <si>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</si>
  <si>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</si>
  <si>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</si>
  <si>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</si>
  <si>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</si>
  <si>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</si>
  <si>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</si>
  <si>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</si>
  <si>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</si>
  <si>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</si>
  <si>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</si>
  <si>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</si>
  <si>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</si>
  <si>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</si>
  <si>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</si>
  <si>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</si>
  <si>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</si>
  <si>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</si>
  <si>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</si>
  <si>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</si>
  <si>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</si>
  <si>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</si>
  <si>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</si>
  <si>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</si>
  <si>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</si>
  <si>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</si>
  <si>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</si>
  <si>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</si>
  <si>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</si>
  <si>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</si>
  <si>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</si>
  <si>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</si>
  <si>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</si>
  <si>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</si>
  <si>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</si>
  <si>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</si>
  <si>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</si>
  <si>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</si>
  <si>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</si>
  <si>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</si>
  <si>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</si>
  <si>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</si>
  <si>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</si>
  <si>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</si>
  <si>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</si>
  <si>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</si>
  <si>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</si>
  <si>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</si>
  <si>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</si>
  <si>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</si>
  <si>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</si>
  <si>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</si>
  <si>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</si>
  <si>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</si>
  <si>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</si>
  <si>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</si>
  <si>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</si>
  <si>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</si>
  <si>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</si>
  <si>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</si>
  <si>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</si>
  <si>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</si>
  <si>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</si>
  <si>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</si>
  <si>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</si>
  <si>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</si>
  <si>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</si>
  <si>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</si>
  <si>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</si>
  <si>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</si>
  <si>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</si>
  <si>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</si>
  <si>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</si>
  <si>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</si>
  <si>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</si>
  <si>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</si>
  <si>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</si>
  <si>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</si>
  <si>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</si>
  <si>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</si>
  <si>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</si>
  <si>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</si>
  <si>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</si>
  <si>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</si>
  <si>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</si>
  <si>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</si>
  <si>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</si>
  <si>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</si>
  <si>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</si>
  <si>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</si>
  <si>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</si>
  <si>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</si>
  <si>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</si>
  <si>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</si>
  <si>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</si>
  <si>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</si>
  <si>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</si>
  <si>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</si>
  <si>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</si>
  <si>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</si>
  <si>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</si>
  <si>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</si>
  <si>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</si>
  <si>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</si>
  <si>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</si>
  <si>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</si>
  <si>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</si>
  <si>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</si>
  <si>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</si>
  <si>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</si>
  <si>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</si>
  <si>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</si>
  <si>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</si>
  <si>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</si>
  <si>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</si>
  <si>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</si>
  <si>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</si>
  <si>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</si>
  <si>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</si>
  <si>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</si>
  <si>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</si>
  <si>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</si>
  <si>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</si>
  <si>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</si>
  <si>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</si>
  <si>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</si>
  <si>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</si>
  <si>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</si>
  <si>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</si>
  <si>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</si>
  <si>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</si>
  <si>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</si>
  <si>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</si>
  <si>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</si>
  <si>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</si>
  <si>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</si>
  <si>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</si>
  <si>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</si>
  <si>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</si>
  <si>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</si>
  <si>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</si>
  <si>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</si>
  <si>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</si>
  <si>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</si>
  <si>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</si>
  <si>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</si>
  <si>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</si>
  <si>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</si>
  <si>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</si>
  <si>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</si>
  <si>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</si>
  <si>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</si>
  <si>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</si>
  <si>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</si>
  <si>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</si>
  <si>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</si>
  <si>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</si>
  <si>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</si>
  <si>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</si>
  <si>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</si>
  <si>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</si>
  <si>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</si>
  <si>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</si>
  <si>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</si>
  <si>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</si>
  <si>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</si>
  <si>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</si>
  <si>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</si>
  <si>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</si>
  <si>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</si>
  <si>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</si>
  <si>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</si>
  <si>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</si>
  <si>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</si>
  <si>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</si>
  <si>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</si>
  <si>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</si>
  <si>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</si>
  <si>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</si>
  <si>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</si>
  <si>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</si>
  <si>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</si>
  <si>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</si>
  <si>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</si>
  <si>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</si>
  <si>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</si>
  <si>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</si>
  <si>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</si>
  <si>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</si>
  <si>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</si>
  <si>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</si>
  <si>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</si>
  <si>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</si>
  <si>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</si>
  <si>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</si>
  <si>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</si>
  <si>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</si>
  <si>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</si>
  <si>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</si>
  <si>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</si>
  <si>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</si>
  <si>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</si>
  <si>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</si>
  <si>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</si>
  <si>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</si>
  <si>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</si>
  <si>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</si>
  <si>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</si>
  <si>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</si>
  <si>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</si>
  <si>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</si>
  <si>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</si>
  <si>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</si>
  <si>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</si>
  <si>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</si>
  <si>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</si>
  <si>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</si>
  <si>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</si>
  <si>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</si>
  <si>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</si>
  <si>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</si>
  <si>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</si>
  <si>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</si>
  <si>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</si>
  <si>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</si>
  <si>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</si>
  <si>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</si>
  <si>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</si>
  <si>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</si>
  <si>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</si>
  <si>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</si>
  <si>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</si>
  <si>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</si>
  <si>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</si>
  <si>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</si>
  <si>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</si>
  <si>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</si>
  <si>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</si>
  <si>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</si>
  <si>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</si>
  <si>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</si>
  <si>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</si>
  <si>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</si>
  <si>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</si>
  <si>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</si>
  <si>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</si>
  <si>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</si>
  <si>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</si>
  <si>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</si>
  <si>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</si>
  <si>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</si>
  <si>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</si>
  <si>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</si>
  <si>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</si>
  <si>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</si>
  <si>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</si>
  <si>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</si>
  <si>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</si>
  <si>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</si>
  <si>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</si>
  <si>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</si>
  <si>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</si>
  <si>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</si>
  <si>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</si>
  <si>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</si>
  <si>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</si>
  <si>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</si>
  <si>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</si>
  <si>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</si>
  <si>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</si>
  <si>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</si>
  <si>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</si>
  <si>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</si>
  <si>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</si>
  <si>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</si>
  <si>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</si>
  <si>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</si>
  <si>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</si>
  <si>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</si>
  <si>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</si>
  <si>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</si>
  <si>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</si>
  <si>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</si>
  <si>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</si>
  <si>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</si>
  <si>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</si>
  <si>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</si>
  <si>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</si>
  <si>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</si>
  <si>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</si>
  <si>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</si>
  <si>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</si>
  <si>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</si>
  <si>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</si>
  <si>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</si>
  <si>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</si>
  <si>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</si>
  <si>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</si>
  <si>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</si>
  <si>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</si>
  <si>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</si>
  <si>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</si>
  <si>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</si>
  <si>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</si>
  <si>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</si>
  <si>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</si>
  <si>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</si>
  <si>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</si>
  <si>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</si>
  <si>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</si>
  <si>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</si>
  <si>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</si>
  <si>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</si>
  <si>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</si>
  <si>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</si>
  <si>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</si>
  <si>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</si>
  <si>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</si>
  <si>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</si>
  <si>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</si>
  <si>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</si>
  <si>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</si>
  <si>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</si>
  <si>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</si>
  <si>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</si>
  <si>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</si>
  <si>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</si>
  <si>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</si>
  <si>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</si>
  <si>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</si>
  <si>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</si>
  <si>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</si>
  <si>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</si>
  <si>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</si>
  <si>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</si>
  <si>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</si>
  <si>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</si>
  <si>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</si>
  <si>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</si>
  <si>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</si>
  <si>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</si>
  <si>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</si>
  <si>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</si>
  <si>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</si>
  <si>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</si>
  <si>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</si>
  <si>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</si>
  <si>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</si>
  <si>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</si>
  <si>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</si>
  <si>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</si>
  <si>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</si>
  <si>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</si>
  <si>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</si>
  <si>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</si>
  <si>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</si>
  <si>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</si>
  <si>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</si>
  <si>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</si>
  <si>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</si>
  <si>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</si>
  <si>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</si>
  <si>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</si>
  <si>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</si>
  <si>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</si>
  <si>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</si>
  <si>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</si>
  <si>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</si>
  <si>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</si>
  <si>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</si>
  <si>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</si>
  <si>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</si>
  <si>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</si>
  <si>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</si>
  <si>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</si>
  <si>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</si>
  <si>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</si>
  <si>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</si>
  <si>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</si>
  <si>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</si>
  <si>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</si>
  <si>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</si>
  <si>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</si>
  <si>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</si>
  <si>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</si>
  <si>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</si>
  <si>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</si>
  <si>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</si>
  <si>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</si>
  <si>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</si>
  <si>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</si>
  <si>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</si>
  <si>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</si>
  <si>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</si>
  <si>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</si>
  <si>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</si>
  <si>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</si>
  <si>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</si>
  <si>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</si>
  <si>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</si>
  <si>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</si>
  <si>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</si>
  <si>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</si>
  <si>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</si>
  <si>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</si>
  <si>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</si>
  <si>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</si>
  <si>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</si>
  <si>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</si>
  <si>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</si>
  <si>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</si>
  <si>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</si>
  <si>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</si>
  <si>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</si>
  <si>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</si>
  <si>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</si>
  <si>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</si>
  <si>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</si>
  <si>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</si>
  <si>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</si>
  <si>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</si>
  <si>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</si>
  <si>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</si>
  <si>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</si>
  <si>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</si>
  <si>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</si>
  <si>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</si>
  <si>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</si>
  <si>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</si>
  <si>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</si>
  <si>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</si>
  <si>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</si>
  <si>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</si>
  <si>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</si>
  <si>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</si>
  <si>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</si>
  <si>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</si>
  <si>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</si>
  <si>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</si>
  <si>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</si>
  <si>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</si>
  <si>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</si>
  <si>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</si>
  <si>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</si>
  <si>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</si>
  <si>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</si>
  <si>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</si>
  <si>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</si>
  <si>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</si>
  <si>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</si>
  <si>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</si>
  <si>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</si>
  <si>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</si>
  <si>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</si>
  <si>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</si>
  <si>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</si>
  <si>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</si>
  <si>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</si>
  <si>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</si>
  <si>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</si>
  <si>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</si>
  <si>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</si>
  <si>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</si>
  <si>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</si>
  <si>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</si>
  <si>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</si>
  <si>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</si>
  <si>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</si>
  <si>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</si>
  <si>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</si>
  <si>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</si>
  <si>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</si>
  <si>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</si>
  <si>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</si>
  <si>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</si>
  <si>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</si>
  <si>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</si>
  <si>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</si>
  <si>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</si>
  <si>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</si>
  <si>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</si>
  <si>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</si>
  <si>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</si>
  <si>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</si>
  <si>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</si>
  <si>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</si>
  <si>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</si>
  <si>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</si>
  <si>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</si>
  <si>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</si>
  <si>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</si>
  <si>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</si>
  <si>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</si>
  <si>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</si>
  <si>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</si>
  <si>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</si>
  <si>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</si>
  <si>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</si>
  <si>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</si>
  <si>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</si>
  <si>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</si>
  <si>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</si>
  <si>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</si>
  <si>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</si>
  <si>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</si>
  <si>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</si>
  <si>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</si>
  <si>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</si>
  <si>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</si>
  <si>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</si>
  <si>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</si>
  <si>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</si>
  <si>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</si>
  <si>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</si>
  <si>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</si>
  <si>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</si>
  <si>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</si>
  <si>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</si>
  <si>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</si>
  <si>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</si>
  <si>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</si>
  <si>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</si>
  <si>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</si>
  <si>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</si>
  <si>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</si>
  <si>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</si>
  <si>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</si>
  <si>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</si>
  <si>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</si>
  <si>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</si>
  <si>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</si>
  <si>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</si>
  <si>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</si>
  <si>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</si>
  <si>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</si>
  <si>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</si>
  <si>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</si>
  <si>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</si>
  <si>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</si>
  <si>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</si>
  <si>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</si>
  <si>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</si>
  <si>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</si>
  <si>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</si>
  <si>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</si>
  <si>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</si>
  <si>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</si>
  <si>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</si>
  <si>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</si>
  <si>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</si>
  <si>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</si>
  <si>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</si>
  <si>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</si>
  <si>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</si>
  <si>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</si>
  <si>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</si>
  <si>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</si>
  <si>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</si>
  <si>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</si>
  <si>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</si>
  <si>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</si>
  <si>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</si>
  <si>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</si>
  <si>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</si>
  <si>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</si>
  <si>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</si>
  <si>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</si>
  <si>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</si>
  <si>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</si>
  <si>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</si>
  <si>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</si>
  <si>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</si>
  <si>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</si>
  <si>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</si>
  <si>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</si>
  <si>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</si>
  <si>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</si>
  <si>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</si>
  <si>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</si>
  <si>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</si>
  <si>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</si>
  <si>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</si>
  <si>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</si>
  <si>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</si>
  <si>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</si>
  <si>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</si>
  <si>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</si>
  <si>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</si>
  <si>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</si>
  <si>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</si>
  <si>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</si>
  <si>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</si>
  <si>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</si>
  <si>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</si>
  <si>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</si>
  <si>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</si>
  <si>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</si>
  <si>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</si>
  <si>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</si>
  <si>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</si>
  <si>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</si>
  <si>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</si>
  <si>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</si>
  <si>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</si>
  <si>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</si>
  <si>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</si>
  <si>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</si>
  <si>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</si>
  <si>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</si>
  <si>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</si>
  <si>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</si>
  <si>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</si>
  <si>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</si>
  <si>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</si>
  <si>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</si>
  <si>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</si>
  <si>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</si>
  <si>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</si>
  <si>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</si>
  <si>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</si>
  <si>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</si>
  <si>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</si>
  <si>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</si>
  <si>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</si>
  <si>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</si>
  <si>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</si>
  <si>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</si>
  <si>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</si>
  <si>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</si>
  <si>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</si>
  <si>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</si>
  <si>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</si>
  <si>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</si>
  <si>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</si>
  <si>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</si>
  <si>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</si>
  <si>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</si>
  <si>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</si>
  <si>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</si>
  <si>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</si>
  <si>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</si>
  <si>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</si>
  <si>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</si>
  <si>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</si>
  <si>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</si>
  <si>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</si>
  <si>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</si>
  <si>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</si>
  <si>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</si>
  <si>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</si>
  <si>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</si>
  <si>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</si>
  <si>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</si>
  <si>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</si>
  <si>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</si>
  <si>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</si>
  <si>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</si>
  <si>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</si>
  <si>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</si>
  <si>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</si>
  <si>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</si>
  <si>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</si>
  <si>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</si>
  <si>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</si>
  <si>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</si>
  <si>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</si>
  <si>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</si>
  <si>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</si>
  <si>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</si>
  <si>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</si>
  <si>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</si>
  <si>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</si>
  <si>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</si>
  <si>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</si>
  <si>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</si>
  <si>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</si>
  <si>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</si>
  <si>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</si>
  <si>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</si>
  <si>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</si>
  <si>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</si>
  <si>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</si>
  <si>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</si>
  <si>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</si>
  <si>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</si>
  <si>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</si>
  <si>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</si>
  <si>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</si>
  <si>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</si>
  <si>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</si>
  <si>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</si>
  <si>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</si>
  <si>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</si>
  <si>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</si>
  <si>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</si>
  <si>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</si>
  <si>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</si>
  <si>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</si>
  <si>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</si>
  <si>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</si>
  <si>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</si>
  <si>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</si>
  <si>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</si>
  <si>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</si>
  <si>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</si>
  <si>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</si>
  <si>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</si>
  <si>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</si>
  <si>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</si>
  <si>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</si>
  <si>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</si>
  <si>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</si>
  <si>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</si>
  <si>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</si>
  <si>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</si>
  <si>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</si>
  <si>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</si>
  <si>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</si>
  <si>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</si>
  <si>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</si>
  <si>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</si>
  <si>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</si>
  <si>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</si>
  <si>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</si>
  <si>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</si>
  <si>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</si>
  <si>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</si>
  <si>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</si>
  <si>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</si>
  <si>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</si>
  <si>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</si>
  <si>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</si>
  <si>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</si>
  <si>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</si>
  <si>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</si>
  <si>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</si>
  <si>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</si>
  <si>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</si>
  <si>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</si>
  <si>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</si>
  <si>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</si>
  <si>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</si>
  <si>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</si>
  <si>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</si>
  <si>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</si>
  <si>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</si>
  <si>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</si>
  <si>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</si>
  <si>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</si>
  <si>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</si>
  <si>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</si>
  <si>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</si>
  <si>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</si>
  <si>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</si>
  <si>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</si>
  <si>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</si>
  <si>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</si>
  <si>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</si>
  <si>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</si>
  <si>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</si>
  <si>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</si>
  <si>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</si>
  <si>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</si>
  <si>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</si>
  <si>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</si>
  <si>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</si>
  <si>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</si>
  <si>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</si>
  <si>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</si>
  <si>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</si>
  <si>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</si>
  <si>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</si>
  <si>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</si>
  <si>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</si>
  <si>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</si>
  <si>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</si>
  <si>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</si>
  <si>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</si>
  <si>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</si>
  <si>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</si>
  <si>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</si>
  <si>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</si>
  <si>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</si>
  <si>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</si>
  <si>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</si>
  <si>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</si>
  <si>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</si>
  <si>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</si>
  <si>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</si>
  <si>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</si>
  <si>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</si>
  <si>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</si>
  <si>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</si>
  <si>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</si>
  <si>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</si>
  <si>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</si>
  <si>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</si>
  <si>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</si>
  <si>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</si>
  <si>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</si>
  <si>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</si>
  <si>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</si>
  <si>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</si>
  <si>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</si>
  <si>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</si>
  <si>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</si>
  <si>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</si>
  <si>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</si>
  <si>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</si>
  <si>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</si>
  <si>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</si>
  <si>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</si>
  <si>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</si>
  <si>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</si>
  <si>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</si>
  <si>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</si>
  <si>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</si>
  <si>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</si>
  <si>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</si>
  <si>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</si>
  <si>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</si>
  <si>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</si>
  <si>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</si>
  <si>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</si>
  <si>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</si>
  <si>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</si>
  <si>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</si>
  <si>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</si>
  <si>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</si>
  <si>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</si>
  <si>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</si>
  <si>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</si>
  <si>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</si>
  <si>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</si>
  <si>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</si>
  <si>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</si>
  <si>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</si>
  <si>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</si>
  <si>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</si>
  <si>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</si>
  <si>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</si>
  <si>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</si>
  <si>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</si>
  <si>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</si>
  <si>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</si>
  <si>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</si>
  <si>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</si>
  <si>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</si>
  <si>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</si>
  <si>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</si>
  <si>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</si>
  <si>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</si>
  <si>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</si>
  <si>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</si>
  <si>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</si>
  <si>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</si>
  <si>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</si>
  <si>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</si>
  <si>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</si>
  <si>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</si>
  <si>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</si>
  <si>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</si>
  <si>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</si>
  <si>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</si>
  <si>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</si>
  <si>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</si>
  <si>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</si>
  <si>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</si>
  <si>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</si>
  <si>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</si>
  <si>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</si>
  <si>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</si>
  <si>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</si>
  <si>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</si>
  <si>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</si>
  <si>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</si>
  <si>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</si>
  <si>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</si>
  <si>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</si>
  <si>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</si>
  <si>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</si>
  <si>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</si>
  <si>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</si>
  <si>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</si>
  <si>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</si>
  <si>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</si>
  <si>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</si>
  <si>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</si>
  <si>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</si>
  <si>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</si>
  <si>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</si>
  <si>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</si>
  <si>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</si>
  <si>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</si>
  <si>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</si>
  <si>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</si>
  <si>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</si>
  <si>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</si>
  <si>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</si>
  <si>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</si>
  <si>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</si>
  <si>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</si>
  <si>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</si>
  <si>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</si>
  <si>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</si>
  <si>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</si>
  <si>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</si>
  <si>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</si>
  <si>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</si>
  <si>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</si>
  <si>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</si>
  <si>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</si>
  <si>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</si>
  <si>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</si>
  <si>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</si>
  <si>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</si>
  <si>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</si>
  <si>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</si>
  <si>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</si>
  <si>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</si>
  <si>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</si>
  <si>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</si>
  <si>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</si>
  <si>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</si>
  <si>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</si>
  <si>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</si>
  <si>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</si>
  <si>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</si>
  <si>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</si>
  <si>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</si>
  <si>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</si>
  <si>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</si>
  <si>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</si>
  <si>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</si>
  <si>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</si>
  <si>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</si>
  <si>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</si>
  <si>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</si>
  <si>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</si>
  <si>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</si>
  <si>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</si>
  <si>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</si>
  <si>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</si>
  <si>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</si>
  <si>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</si>
  <si>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</si>
  <si>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</si>
  <si>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</si>
  <si>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</si>
  <si>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</si>
  <si>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</si>
  <si>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</si>
  <si>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</si>
  <si>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</si>
  <si>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</si>
  <si>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</si>
  <si>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</si>
  <si>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</si>
  <si>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</si>
  <si>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</si>
  <si>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</si>
  <si>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</si>
  <si>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</si>
  <si>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</si>
  <si>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</si>
  <si>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</si>
  <si>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</si>
  <si>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</si>
  <si>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</si>
  <si>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</si>
  <si>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</si>
  <si>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</si>
  <si>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</si>
  <si>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</si>
  <si>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</si>
  <si>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</si>
  <si>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</si>
  <si>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</si>
  <si>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</si>
  <si>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</si>
  <si>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</si>
  <si>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</si>
  <si>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</si>
  <si>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</si>
  <si>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</si>
  <si>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</si>
  <si>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</si>
  <si>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</si>
  <si>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</si>
  <si>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</si>
  <si>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</si>
  <si>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</si>
  <si>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</si>
  <si>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</si>
  <si>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</si>
  <si>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</si>
  <si>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</si>
  <si>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</si>
  <si>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</si>
  <si>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</si>
  <si>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</si>
  <si>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</si>
  <si>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</si>
  <si>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</si>
  <si>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</si>
  <si>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</si>
  <si>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</si>
  <si>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</si>
  <si>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</si>
  <si>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</si>
  <si>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</si>
  <si>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</si>
  <si>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</si>
  <si>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</si>
  <si>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</si>
  <si>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</si>
  <si>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</si>
  <si>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</si>
  <si>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</si>
  <si>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</si>
  <si>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</si>
  <si>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</si>
  <si>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</si>
  <si>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</si>
  <si>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</si>
  <si>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</si>
  <si>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</si>
  <si>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</si>
  <si>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</si>
  <si>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</si>
  <si>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</si>
  <si>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</si>
  <si>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</si>
  <si>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</si>
  <si>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</si>
  <si>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</si>
  <si>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</si>
  <si>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</si>
  <si>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</si>
  <si>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</si>
  <si>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</si>
  <si>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</si>
  <si>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</si>
  <si>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</si>
  <si>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</si>
  <si>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</si>
  <si>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</si>
  <si>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</si>
  <si>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</si>
  <si>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</si>
  <si>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</si>
  <si>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</si>
  <si>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</si>
  <si>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</si>
  <si>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</si>
  <si>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</si>
  <si>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</si>
  <si>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</si>
  <si>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</si>
  <si>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</si>
  <si>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</si>
  <si>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</si>
  <si>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</si>
  <si>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</si>
  <si>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</si>
  <si>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</si>
  <si>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</si>
  <si>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</si>
  <si>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</si>
  <si>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</si>
  <si>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</si>
  <si>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</si>
  <si>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</si>
  <si>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</si>
  <si>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</si>
  <si>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</si>
  <si>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</si>
  <si>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</si>
  <si>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</si>
  <si>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</si>
  <si>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</si>
  <si>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</si>
  <si>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</si>
  <si>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</si>
  <si>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</si>
  <si>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</si>
  <si>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</si>
  <si>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</si>
  <si>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</si>
  <si>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</si>
  <si>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</si>
  <si>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</si>
  <si>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</si>
  <si>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</si>
  <si>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</si>
  <si>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</si>
  <si>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</si>
  <si>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</si>
  <si>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</si>
  <si>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</si>
  <si>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</si>
  <si>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</si>
  <si>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</si>
  <si>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</si>
  <si>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</si>
  <si>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</si>
  <si>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</si>
  <si>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</si>
  <si>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</si>
  <si>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</si>
  <si>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</si>
  <si>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</si>
  <si>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</si>
  <si>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</si>
  <si>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</si>
  <si>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</si>
  <si>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</si>
  <si>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</si>
  <si>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</si>
  <si>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</si>
  <si>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</si>
  <si>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</si>
  <si>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</si>
  <si>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</si>
  <si>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</si>
  <si>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</si>
  <si>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</si>
  <si>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</si>
  <si>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</si>
  <si>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</si>
  <si>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</si>
  <si>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</si>
  <si>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</si>
  <si>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</si>
  <si>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</si>
  <si>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</si>
  <si>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</si>
  <si>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</si>
  <si>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</si>
  <si>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</si>
  <si>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</si>
  <si>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</si>
  <si>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</si>
  <si>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</si>
  <si>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</si>
  <si>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</si>
  <si>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</si>
  <si>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</si>
  <si>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</si>
  <si>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</si>
  <si>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</si>
  <si>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</si>
  <si>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</si>
  <si>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</si>
  <si>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</si>
  <si>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</si>
  <si>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</si>
  <si>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</si>
  <si>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</si>
  <si>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</si>
  <si>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</si>
  <si>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</si>
  <si>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</si>
  <si>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</si>
  <si>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</si>
  <si>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</si>
  <si>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</si>
  <si>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</si>
  <si>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</si>
  <si>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</si>
  <si>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</si>
  <si>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</si>
  <si>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</si>
  <si>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</si>
  <si>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</si>
  <si>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</si>
  <si>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</si>
  <si>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</si>
  <si>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</si>
  <si>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</si>
  <si>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</si>
  <si>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</si>
  <si>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</si>
  <si>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</si>
  <si>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</si>
  <si>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</si>
  <si>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</si>
  <si>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</si>
  <si>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</si>
  <si>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</si>
  <si>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</si>
  <si>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</si>
  <si>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</si>
  <si>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</si>
  <si>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</si>
  <si>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</si>
  <si>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</si>
  <si>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</si>
  <si>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</si>
  <si>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</si>
  <si>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</si>
  <si>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</si>
  <si>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</si>
  <si>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</si>
  <si>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</si>
  <si>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</si>
  <si>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</si>
  <si>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</si>
  <si>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</si>
  <si>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</si>
  <si>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</si>
  <si>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</si>
  <si>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</si>
  <si>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</si>
  <si>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</si>
  <si>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</si>
  <si>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</si>
  <si>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</si>
  <si>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</si>
  <si>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</si>
  <si>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</si>
  <si>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</si>
  <si>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</si>
  <si>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</si>
  <si>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</si>
  <si>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</si>
  <si>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</si>
  <si>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</si>
  <si>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</si>
  <si>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</si>
  <si>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</si>
  <si>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</si>
  <si>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</si>
  <si>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</si>
  <si>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</si>
  <si>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</si>
  <si>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</si>
  <si>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</si>
  <si>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</si>
  <si>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</si>
  <si>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</si>
  <si>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</si>
  <si>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</si>
  <si>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</si>
  <si>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</si>
  <si>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</si>
  <si>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</si>
  <si>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</si>
  <si>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</si>
  <si>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</si>
  <si>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</si>
  <si>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</si>
  <si>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</si>
  <si>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</si>
  <si>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</si>
  <si>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</si>
  <si>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</si>
  <si>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</si>
  <si>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</si>
  <si>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</si>
  <si>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</si>
  <si>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</si>
  <si>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</si>
  <si>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</si>
  <si>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</si>
  <si>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</si>
  <si>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</si>
  <si>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</si>
  <si>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</si>
  <si>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</si>
  <si>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</si>
  <si>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</si>
  <si>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</si>
  <si>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</si>
  <si>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</si>
  <si>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</si>
  <si>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</si>
  <si>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</si>
  <si>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</si>
  <si>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</si>
  <si>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</si>
  <si>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</si>
  <si>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</si>
  <si>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</si>
  <si>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</si>
  <si>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</si>
  <si>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</si>
  <si>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</si>
  <si>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</si>
  <si>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</si>
  <si>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</si>
  <si>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</si>
  <si>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</si>
  <si>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</si>
  <si>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</si>
  <si>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</si>
  <si>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</si>
  <si>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</si>
  <si>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</si>
  <si>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</si>
  <si>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</si>
  <si>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</si>
  <si>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</si>
  <si>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</si>
  <si>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</si>
  <si>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</si>
  <si>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</si>
  <si>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</si>
  <si>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</si>
  <si>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</si>
  <si>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</si>
  <si>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</si>
  <si>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</si>
  <si>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</si>
  <si>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</si>
  <si>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</si>
  <si>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</si>
  <si>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</si>
  <si>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</si>
  <si>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</si>
  <si>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</si>
  <si>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</si>
  <si>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</si>
  <si>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</si>
  <si>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</si>
  <si>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</si>
  <si>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</si>
  <si>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</si>
  <si>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</si>
  <si>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</si>
  <si>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</si>
  <si>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</si>
  <si>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</si>
  <si>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</si>
  <si>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</si>
  <si>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</si>
  <si>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</si>
  <si>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</si>
  <si>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</si>
  <si>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</si>
  <si>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</si>
  <si>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</si>
  <si>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</si>
  <si>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</si>
  <si>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</si>
  <si>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</si>
  <si>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</si>
  <si>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</si>
  <si>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</si>
  <si>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</si>
  <si>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</si>
  <si>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</si>
  <si>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</si>
  <si>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</si>
  <si>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</si>
  <si>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</si>
  <si>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</si>
  <si>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</si>
  <si>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</si>
  <si>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</si>
  <si>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</si>
  <si>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</si>
  <si>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</si>
  <si>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</si>
  <si>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</si>
  <si>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</si>
  <si>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</si>
  <si>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</si>
  <si>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</si>
  <si>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</si>
  <si>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</si>
  <si>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</si>
  <si>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</si>
  <si>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</si>
  <si>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</si>
  <si>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</si>
  <si>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</si>
  <si>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</si>
  <si>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</si>
  <si>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</si>
  <si>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</si>
  <si>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</si>
  <si>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</si>
  <si>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</si>
  <si>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</si>
  <si>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</si>
  <si>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</si>
  <si>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</si>
  <si>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</si>
  <si>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</si>
  <si>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</si>
  <si>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</si>
  <si>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</si>
  <si>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</si>
  <si>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</si>
  <si>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</si>
  <si>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</si>
  <si>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</si>
  <si>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</si>
  <si>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</si>
  <si>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</si>
  <si>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</si>
  <si>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</si>
  <si>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</si>
  <si>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</si>
  <si>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</si>
  <si>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</si>
  <si>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</si>
  <si>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</si>
  <si>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</si>
  <si>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</si>
  <si>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</si>
  <si>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</si>
  <si>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</si>
  <si>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</si>
  <si>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</si>
  <si>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</si>
  <si>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</si>
  <si>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</si>
  <si>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</si>
  <si>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</si>
  <si>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</si>
  <si>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</si>
  <si>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</si>
  <si>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</si>
  <si>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</si>
  <si>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</si>
  <si>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</si>
  <si>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</si>
  <si>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</si>
  <si>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</si>
  <si>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</si>
  <si>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</si>
  <si>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</si>
  <si>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</si>
  <si>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</si>
  <si>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</si>
  <si>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</si>
  <si>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</si>
  <si>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</si>
  <si>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</si>
  <si>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</si>
  <si>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</si>
  <si>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</si>
  <si>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</si>
  <si>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</si>
  <si>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</si>
  <si>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</si>
  <si>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</si>
  <si>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</si>
  <si>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</si>
  <si>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</si>
  <si>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</si>
  <si>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</si>
  <si>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</si>
  <si>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</si>
  <si>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</si>
  <si>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</si>
  <si>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</si>
  <si>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</si>
  <si>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</si>
  <si>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</si>
  <si>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</si>
  <si>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</si>
  <si>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</si>
  <si>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</si>
  <si>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</si>
  <si>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</si>
  <si>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</si>
  <si>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</si>
  <si>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</si>
  <si>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</si>
  <si>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</si>
  <si>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</si>
  <si>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</si>
  <si>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</si>
  <si>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</si>
  <si>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</si>
  <si>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</si>
  <si>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</si>
  <si>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</si>
  <si>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</si>
  <si>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</si>
  <si>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</si>
  <si>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</si>
  <si>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</si>
  <si>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</si>
  <si>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</si>
  <si>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</si>
  <si>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</si>
  <si>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</si>
  <si>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</si>
  <si>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</si>
  <si>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</si>
  <si>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</si>
  <si>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</si>
  <si>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</si>
  <si>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</si>
  <si>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</si>
  <si>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</si>
  <si>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</si>
  <si>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</si>
  <si>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</si>
  <si>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</si>
  <si>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</si>
  <si>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</si>
  <si>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</si>
  <si>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</si>
  <si>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</si>
  <si>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</si>
  <si>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</si>
  <si>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</si>
  <si>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</si>
  <si>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</si>
  <si>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</si>
  <si>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</si>
  <si>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</si>
  <si>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</si>
  <si>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</si>
  <si>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</si>
  <si>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</si>
  <si>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</si>
  <si>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</si>
  <si>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</si>
  <si>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</si>
  <si>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</si>
  <si>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</si>
  <si>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</si>
  <si>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</si>
  <si>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</si>
  <si>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</si>
  <si>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</si>
  <si>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</si>
  <si>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</si>
  <si>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</si>
  <si>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</si>
  <si>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</si>
  <si>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</si>
  <si>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</si>
  <si>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</si>
  <si>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</si>
  <si>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</si>
  <si>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</si>
  <si>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</si>
  <si>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</si>
  <si>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</si>
  <si>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</si>
  <si>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</si>
  <si>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</si>
  <si>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</si>
  <si>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</si>
  <si>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</si>
  <si>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</si>
  <si>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</si>
  <si>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</si>
  <si>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</si>
  <si>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</si>
  <si>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</si>
  <si>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</si>
  <si>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</si>
  <si>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</si>
  <si>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</si>
  <si>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</si>
  <si>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</si>
  <si>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</si>
  <si>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</si>
  <si>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</si>
  <si>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</si>
  <si>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</si>
  <si>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</si>
  <si>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</si>
  <si>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</si>
  <si>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</si>
  <si>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</si>
  <si>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</si>
  <si>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</si>
  <si>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</si>
  <si>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</si>
  <si>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</si>
  <si>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</si>
  <si>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</si>
  <si>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</si>
  <si>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</si>
  <si>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</si>
  <si>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</si>
  <si>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</si>
  <si>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</si>
  <si>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</si>
  <si>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</si>
  <si>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</si>
  <si>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</si>
  <si>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</si>
  <si>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</si>
  <si>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</si>
  <si>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</si>
  <si>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</si>
  <si>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</si>
  <si>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</si>
  <si>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</si>
  <si>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</si>
  <si>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</si>
  <si>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</si>
  <si>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</si>
  <si>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</si>
  <si>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</si>
  <si>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</si>
  <si>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</si>
  <si>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</si>
  <si>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</si>
  <si>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</si>
  <si>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</si>
  <si>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</si>
  <si>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</si>
  <si>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</si>
  <si>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</si>
  <si>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</si>
  <si>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</si>
  <si>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</si>
  <si>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</si>
  <si>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</si>
  <si>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</si>
  <si>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</si>
  <si>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</si>
  <si>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</si>
  <si>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</si>
  <si>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</si>
  <si>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</si>
  <si>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</si>
  <si>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</si>
  <si>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</si>
  <si>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</si>
  <si>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</si>
  <si>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</si>
  <si>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</si>
  <si>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</si>
  <si>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</si>
  <si>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</si>
  <si>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</si>
  <si>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</si>
  <si>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</si>
  <si>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</si>
  <si>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</si>
  <si>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</si>
  <si>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</si>
  <si>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</si>
  <si>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</si>
  <si>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</si>
  <si>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</si>
  <si>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</si>
  <si>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</si>
  <si>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</si>
  <si>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</si>
  <si>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</si>
  <si>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</si>
  <si>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</si>
  <si>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</si>
  <si>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</si>
  <si>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</si>
  <si>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</si>
  <si>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</si>
  <si>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</si>
  <si>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</si>
  <si>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</si>
  <si>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</si>
  <si>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</si>
  <si>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</si>
  <si>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</si>
  <si>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</si>
  <si>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</si>
  <si>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</si>
  <si>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</si>
  <si>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</si>
  <si>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</si>
  <si>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</si>
  <si>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</si>
  <si>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</si>
  <si>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</si>
  <si>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</si>
  <si>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</si>
  <si>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</si>
  <si>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</si>
  <si>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</si>
  <si>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</si>
  <si>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</si>
  <si>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</si>
  <si>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</si>
  <si>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</si>
  <si>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</si>
  <si>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</si>
  <si>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</si>
  <si>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</si>
  <si>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</si>
  <si>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</si>
  <si>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</si>
  <si>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</si>
  <si>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</si>
  <si>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</si>
  <si>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</si>
  <si>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</si>
  <si>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</si>
  <si>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</si>
  <si>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</si>
  <si>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</si>
  <si>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</si>
  <si>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</si>
  <si>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</si>
  <si>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</si>
  <si>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</si>
  <si>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</si>
  <si>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</si>
  <si>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</si>
  <si>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</si>
  <si>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</si>
  <si>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</si>
  <si>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</si>
  <si>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</si>
  <si>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</si>
  <si>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</si>
  <si>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</si>
  <si>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</si>
  <si>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</si>
  <si>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</si>
  <si>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</si>
  <si>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</si>
  <si>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</si>
  <si>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</si>
  <si>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</si>
  <si>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</si>
  <si>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</si>
  <si>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</si>
  <si>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</si>
  <si>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</si>
  <si>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</si>
  <si>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</si>
  <si>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</si>
  <si>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</si>
  <si>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</si>
  <si>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</si>
  <si>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</si>
  <si>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</si>
  <si>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</si>
  <si>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</si>
  <si>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</si>
  <si>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</si>
  <si>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</si>
  <si>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</si>
  <si>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</si>
  <si>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</si>
  <si>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</si>
  <si>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</si>
  <si>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</si>
  <si>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</si>
  <si>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</si>
  <si>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</si>
  <si>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</si>
  <si>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</si>
  <si>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</si>
  <si>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</si>
  <si>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</si>
  <si>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</si>
  <si>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</si>
  <si>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</si>
  <si>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</si>
  <si>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</si>
  <si>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</si>
  <si>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</si>
  <si>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</si>
  <si>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</si>
  <si>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</si>
  <si>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</si>
  <si>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</si>
  <si>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</si>
  <si>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</si>
  <si>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</si>
  <si>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</si>
  <si>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</si>
  <si>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</si>
  <si>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</si>
  <si>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</si>
  <si>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</si>
  <si>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</si>
  <si>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</si>
  <si>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</si>
  <si>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</si>
  <si>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</si>
  <si>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</si>
  <si>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</si>
  <si>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</si>
  <si>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</si>
  <si>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</si>
  <si>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</si>
  <si>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</si>
  <si>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</si>
  <si>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</si>
  <si>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</si>
  <si>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</si>
  <si>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</si>
  <si>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</si>
  <si>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</si>
  <si>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</si>
  <si>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</si>
  <si>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</si>
  <si>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</si>
  <si>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</si>
  <si>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</si>
  <si>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</si>
  <si>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</si>
  <si>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</si>
  <si>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</si>
  <si>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</si>
  <si>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</si>
  <si>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</si>
  <si>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</si>
  <si>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</si>
  <si>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</si>
  <si>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</si>
  <si>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</si>
  <si>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</si>
  <si>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</si>
  <si>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</si>
  <si>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</si>
  <si>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</si>
  <si>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</si>
  <si>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</si>
  <si>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</si>
  <si>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</si>
  <si>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</si>
  <si>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</si>
  <si>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</si>
  <si>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</si>
  <si>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</si>
  <si>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</si>
  <si>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</si>
  <si>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</si>
  <si>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</si>
  <si>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</si>
  <si>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</si>
  <si>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</si>
  <si>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</si>
  <si>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</si>
  <si>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</si>
  <si>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</si>
  <si>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</si>
  <si>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</si>
  <si>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</si>
  <si>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</si>
  <si>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</si>
  <si>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</si>
  <si>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</si>
  <si>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</si>
  <si>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</si>
  <si>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</si>
  <si>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</si>
  <si>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</si>
  <si>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</si>
  <si>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</si>
  <si>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</si>
  <si>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</si>
  <si>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</si>
  <si>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</si>
  <si>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</si>
  <si>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</si>
  <si>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</si>
  <si>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</si>
  <si>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</si>
  <si>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</si>
  <si>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</si>
  <si>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</si>
  <si>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</si>
  <si>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</si>
  <si>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</si>
  <si>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</si>
  <si>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</si>
  <si>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</si>
  <si>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</si>
  <si>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</si>
  <si>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</si>
  <si>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</si>
  <si>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</si>
  <si>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</si>
  <si>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</si>
  <si>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</si>
  <si>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</si>
  <si>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</si>
  <si>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</si>
  <si>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</si>
  <si>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</si>
  <si>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</si>
  <si>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</si>
  <si>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</si>
  <si>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</si>
  <si>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</si>
  <si>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</si>
  <si>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</si>
  <si>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</si>
  <si>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</si>
  <si>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</si>
  <si>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</si>
  <si>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</si>
  <si>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</si>
  <si>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</si>
  <si>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</si>
  <si>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</si>
  <si>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</si>
  <si>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</si>
  <si>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</si>
  <si>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</si>
  <si>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</si>
  <si>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</si>
  <si>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</si>
  <si>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</si>
  <si>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</si>
  <si>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</si>
  <si>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</si>
  <si>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</si>
  <si>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</si>
  <si>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</si>
  <si>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</si>
  <si>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</si>
  <si>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</si>
  <si>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</si>
  <si>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</si>
  <si>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</si>
  <si>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</si>
  <si>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</si>
  <si>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</si>
  <si>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</si>
  <si>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</si>
  <si>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</si>
  <si>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</si>
  <si>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</si>
  <si>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</si>
  <si>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</si>
  <si>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</si>
  <si>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</si>
  <si>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</si>
  <si>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</si>
  <si>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</si>
  <si>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</si>
  <si>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</si>
  <si>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</si>
  <si>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</si>
  <si>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</si>
  <si>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</si>
  <si>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</si>
  <si>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</si>
  <si>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</si>
  <si>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</si>
  <si>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</si>
  <si>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</si>
  <si>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</si>
  <si>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</si>
  <si>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</si>
  <si>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</si>
  <si>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</si>
  <si>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</si>
  <si>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</si>
  <si>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</si>
  <si>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</si>
  <si>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</si>
  <si>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</si>
  <si>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</si>
  <si>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</si>
  <si>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</si>
  <si>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</si>
  <si>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</si>
  <si>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</si>
  <si>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</si>
  <si>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</si>
  <si>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</si>
  <si>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</si>
  <si>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</si>
  <si>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</si>
  <si>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</si>
  <si>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</si>
  <si>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</si>
  <si>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</si>
  <si>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</si>
  <si>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</si>
  <si>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</si>
  <si>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</si>
  <si>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</si>
  <si>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</si>
  <si>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</si>
  <si>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</si>
  <si>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</si>
  <si>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</si>
  <si>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</si>
  <si>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</si>
  <si>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</si>
  <si>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</si>
  <si>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</si>
  <si>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</si>
  <si>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</si>
  <si>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</si>
  <si>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</si>
  <si>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</si>
  <si>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</si>
  <si>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</si>
  <si>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</si>
  <si>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</si>
  <si>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</si>
  <si>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</si>
  <si>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</si>
  <si>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</si>
  <si>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</si>
  <si>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</si>
  <si>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</si>
  <si>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</si>
  <si>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</si>
  <si>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</si>
  <si>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</si>
  <si>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</si>
  <si>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</si>
  <si>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</si>
  <si>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</si>
  <si>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</si>
  <si>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</si>
  <si>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</si>
  <si>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</si>
  <si>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</si>
  <si>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</si>
  <si>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</si>
  <si>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</si>
  <si>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</si>
  <si>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</si>
  <si>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</si>
  <si>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</si>
  <si>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</si>
  <si>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</si>
  <si>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</si>
  <si>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</si>
  <si>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</si>
  <si>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</si>
  <si>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</si>
  <si>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</si>
  <si>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</si>
  <si>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</si>
  <si>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</si>
  <si>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</si>
  <si>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</si>
  <si>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</si>
  <si>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</si>
  <si>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</si>
  <si>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</si>
  <si>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</si>
  <si>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</si>
  <si>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</si>
  <si>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</si>
  <si>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</si>
  <si>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</si>
  <si>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</si>
  <si>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</si>
  <si>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</si>
  <si>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</si>
  <si>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</si>
  <si>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</si>
  <si>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</si>
  <si>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</si>
  <si>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</si>
  <si>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</si>
  <si>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</si>
  <si>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</si>
  <si>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</si>
  <si>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</si>
  <si>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</si>
  <si>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</si>
  <si>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</si>
  <si>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</si>
  <si>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</si>
  <si>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</si>
  <si>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</si>
  <si>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</si>
  <si>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</si>
  <si>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</si>
  <si>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</si>
  <si>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</si>
  <si>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</si>
  <si>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</si>
  <si>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</si>
  <si>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</si>
  <si>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</si>
  <si>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</si>
  <si>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</si>
  <si>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</si>
  <si>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</si>
  <si>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</si>
  <si>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</si>
  <si>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</si>
  <si>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</si>
  <si>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</si>
  <si>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</si>
  <si>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</si>
  <si>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</si>
  <si>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</si>
  <si>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</si>
  <si>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</si>
  <si>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</si>
  <si>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</si>
  <si>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</si>
  <si>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</si>
  <si>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</si>
  <si>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</si>
  <si>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</si>
  <si>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</si>
  <si>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</si>
  <si>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</si>
  <si>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</si>
  <si>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</si>
  <si>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</si>
  <si>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</si>
  <si>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</si>
  <si>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</si>
  <si>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</si>
  <si>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</si>
  <si>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</si>
  <si>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</si>
  <si>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</si>
  <si>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</si>
  <si>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</si>
  <si>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</si>
  <si>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</si>
  <si>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</si>
  <si>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</si>
  <si>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</si>
  <si>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</si>
  <si>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</si>
  <si>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</si>
  <si>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</si>
  <si>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</si>
  <si>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</si>
  <si>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</si>
  <si>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</si>
  <si>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</si>
  <si>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</si>
  <si>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</si>
  <si>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</si>
  <si>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</si>
  <si>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</si>
  <si>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</si>
  <si>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</si>
  <si>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</si>
  <si>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</si>
  <si>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</si>
  <si>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</si>
  <si>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</si>
  <si>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</si>
  <si>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</si>
  <si>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</si>
  <si>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</si>
  <si>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</si>
  <si>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</si>
  <si>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</si>
  <si>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</si>
  <si>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</si>
  <si>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</si>
  <si>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</si>
  <si>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</si>
  <si>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</si>
  <si>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</si>
  <si>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</si>
  <si>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</si>
  <si>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</si>
  <si>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</si>
  <si>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</si>
  <si>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</si>
  <si>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</si>
  <si>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</si>
  <si>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</si>
  <si>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</si>
  <si>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</si>
  <si>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</si>
  <si>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</si>
  <si>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</si>
  <si>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</si>
  <si>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</si>
  <si>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</si>
  <si>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</si>
  <si>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</si>
  <si>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</si>
  <si>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</si>
  <si>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</si>
  <si>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</si>
  <si>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</si>
  <si>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</si>
  <si>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</si>
  <si>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</si>
  <si>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</si>
  <si>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</si>
  <si>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</si>
  <si>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</si>
  <si>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</si>
  <si>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</si>
  <si>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</si>
  <si>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</si>
  <si>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</si>
  <si>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</si>
  <si>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</si>
  <si>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</si>
  <si>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</si>
  <si>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</si>
  <si>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</si>
  <si>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</si>
  <si>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</si>
  <si>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</si>
  <si>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</si>
  <si>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</si>
  <si>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</si>
  <si>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</si>
  <si>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</si>
  <si>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</si>
  <si>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</si>
  <si>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</si>
  <si>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</si>
  <si>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</si>
  <si>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</si>
  <si>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</si>
  <si>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</si>
  <si>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</si>
  <si>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</si>
  <si>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</si>
  <si>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</si>
  <si>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</si>
  <si>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</si>
  <si>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</si>
  <si>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</si>
  <si>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</si>
  <si>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</si>
  <si>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</si>
  <si>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</si>
  <si>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</si>
  <si>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</si>
  <si>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</si>
  <si>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</si>
  <si>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</si>
  <si>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</si>
  <si>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</si>
  <si>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</si>
  <si>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</si>
  <si>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</si>
  <si>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</si>
  <si>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</si>
  <si>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</si>
  <si>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</si>
  <si>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</si>
  <si>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</si>
  <si>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</si>
  <si>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</si>
  <si>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</si>
  <si>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</si>
  <si>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</si>
  <si>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</si>
  <si>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</si>
  <si>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</si>
  <si>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</si>
  <si>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</si>
  <si>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</si>
  <si>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</si>
  <si>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</si>
  <si>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</si>
  <si>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</si>
  <si>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</si>
  <si>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</si>
  <si>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</si>
  <si>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</si>
  <si>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</si>
  <si>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</si>
  <si>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</si>
  <si>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</si>
  <si>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</si>
  <si>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</si>
  <si>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</si>
  <si>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</si>
  <si>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</si>
  <si>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</si>
  <si>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</si>
  <si>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</si>
  <si>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</si>
  <si>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</si>
  <si>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</si>
  <si>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</si>
  <si>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</si>
  <si>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</si>
  <si>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</si>
  <si>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</si>
  <si>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</si>
  <si>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</si>
  <si>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</si>
  <si>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</si>
  <si>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</si>
  <si>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</si>
  <si>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</si>
  <si>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</si>
  <si>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</si>
  <si>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</si>
  <si>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</si>
  <si>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</si>
  <si>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</si>
  <si>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</si>
  <si>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</si>
  <si>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</si>
  <si>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</si>
  <si>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</si>
  <si>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</si>
  <si>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</si>
  <si>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</si>
  <si>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</si>
  <si>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</si>
  <si>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</si>
  <si>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</si>
  <si>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</si>
  <si>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</si>
  <si>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</si>
  <si>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</si>
  <si>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</si>
  <si>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</si>
  <si>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</si>
  <si>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</si>
  <si>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</si>
  <si>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</si>
  <si>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</si>
  <si>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</si>
  <si>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</si>
  <si>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</si>
  <si>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</si>
  <si>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</si>
  <si>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</si>
  <si>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</si>
  <si>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</si>
  <si>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</si>
  <si>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</si>
  <si>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</si>
  <si>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</si>
  <si>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</si>
  <si>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</si>
  <si>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</si>
  <si>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</si>
  <si>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</si>
  <si>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</si>
  <si>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</si>
  <si>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</si>
  <si>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</si>
  <si>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</si>
  <si>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</si>
  <si>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</si>
  <si>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</si>
  <si>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</si>
  <si>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</si>
  <si>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</si>
  <si>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</si>
  <si>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</si>
  <si>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</si>
  <si>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</si>
  <si>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</si>
  <si>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</si>
  <si>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</si>
  <si>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</si>
  <si>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</si>
  <si>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</si>
  <si>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</si>
  <si>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</si>
  <si>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</si>
  <si>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</si>
  <si>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</si>
  <si>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</si>
  <si>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</si>
  <si>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</si>
  <si>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</si>
  <si>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</si>
  <si>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</si>
  <si>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</si>
  <si>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</si>
  <si>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</si>
  <si>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</si>
  <si>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</si>
  <si>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</si>
  <si>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</si>
  <si>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</si>
  <si>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</si>
  <si>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</si>
  <si>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</si>
  <si>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</si>
  <si>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</si>
  <si>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</si>
  <si>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</si>
  <si>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</si>
  <si>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</si>
  <si>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</si>
  <si>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</si>
  <si>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</si>
  <si>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</si>
  <si>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</si>
  <si>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</si>
  <si>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</si>
  <si>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</si>
  <si>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</si>
  <si>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</si>
  <si>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</si>
  <si>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</si>
  <si>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</si>
  <si>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</si>
  <si>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</si>
  <si>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</si>
  <si>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</si>
  <si>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</si>
  <si>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</si>
  <si>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</si>
  <si>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</si>
  <si>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</si>
  <si>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</si>
  <si>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</si>
  <si>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</si>
  <si>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</si>
  <si>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</si>
  <si>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</si>
  <si>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</si>
  <si>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</si>
  <si>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</si>
  <si>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</si>
  <si>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</si>
  <si>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</si>
  <si>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</si>
  <si>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</si>
  <si>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</si>
  <si>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</si>
  <si>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</si>
  <si>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</si>
  <si>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</si>
  <si>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</si>
  <si>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</si>
  <si>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</si>
  <si>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</si>
  <si>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</si>
  <si>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</si>
  <si>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</si>
  <si>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</si>
  <si>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</si>
  <si>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</si>
  <si>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</si>
  <si>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</si>
  <si>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</si>
  <si>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</si>
  <si>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</si>
  <si>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</si>
  <si>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</si>
  <si>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</si>
  <si>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</si>
  <si>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</si>
  <si>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</si>
  <si>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</si>
  <si>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</si>
  <si>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</si>
  <si>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</si>
  <si>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</si>
  <si>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</si>
  <si>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</si>
  <si>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</si>
  <si>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</si>
  <si>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</si>
  <si>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</si>
  <si>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</si>
  <si>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</si>
  <si>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</si>
  <si>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</si>
  <si>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</si>
  <si>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</si>
  <si>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</si>
  <si>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</si>
  <si>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</si>
  <si>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</si>
  <si>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</si>
  <si>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</si>
  <si>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</si>
  <si>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</si>
  <si>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</si>
  <si>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</si>
  <si>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</si>
  <si>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</si>
  <si>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</si>
  <si>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</si>
  <si>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</si>
  <si>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</si>
  <si>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</si>
  <si>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</si>
  <si>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</si>
  <si>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</si>
  <si>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</si>
  <si>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</si>
  <si>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</si>
  <si>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</si>
  <si>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</si>
  <si>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</si>
  <si>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</si>
  <si>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</si>
  <si>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</si>
  <si>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</si>
  <si>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</si>
  <si>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</si>
  <si>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</si>
  <si>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</si>
  <si>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</si>
  <si>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</si>
  <si>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</si>
  <si>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</si>
  <si>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</si>
  <si>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</si>
  <si>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</si>
  <si>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</si>
  <si>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</si>
  <si>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</si>
  <si>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</si>
  <si>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</si>
  <si>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</si>
  <si>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</si>
  <si>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</si>
  <si>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</si>
  <si>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</si>
  <si>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</si>
  <si>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</si>
  <si>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</si>
  <si>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</si>
  <si>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</si>
  <si>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</si>
  <si>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</si>
  <si>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</si>
  <si>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</si>
  <si>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</si>
  <si>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</si>
  <si>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</si>
  <si>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</si>
  <si>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</si>
  <si>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</si>
  <si>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</si>
  <si>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</si>
  <si>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</si>
  <si>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</si>
  <si>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</si>
  <si>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</si>
  <si>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</si>
  <si>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</si>
  <si>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</si>
  <si>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</si>
  <si>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</si>
  <si>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</si>
  <si>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</si>
  <si>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</si>
  <si>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</si>
  <si>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</si>
  <si>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</si>
  <si>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</si>
  <si>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</si>
  <si>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</si>
  <si>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</si>
  <si>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</si>
  <si>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</si>
  <si>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</si>
  <si>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</si>
  <si>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</si>
  <si>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</si>
  <si>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</si>
  <si>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</si>
  <si>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</si>
  <si>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</si>
  <si>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</si>
  <si>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</si>
  <si>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</si>
  <si>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</si>
  <si>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</si>
  <si>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</si>
  <si>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</si>
  <si>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</si>
  <si>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</si>
  <si>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</si>
  <si>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</si>
  <si>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</si>
  <si>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</si>
  <si>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</si>
  <si>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</si>
  <si>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</si>
  <si>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</si>
  <si>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</si>
  <si>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</si>
  <si>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</si>
  <si>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</si>
  <si>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</si>
  <si>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</si>
  <si>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</si>
  <si>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</si>
  <si>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</si>
  <si>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</si>
  <si>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</si>
  <si>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</si>
  <si>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</si>
  <si>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</si>
  <si>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</si>
  <si>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</si>
  <si>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</si>
  <si>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</si>
  <si>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</si>
  <si>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</si>
  <si>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</si>
  <si>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</si>
  <si>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</si>
  <si>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</si>
  <si>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</si>
  <si>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</si>
  <si>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</si>
  <si>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</si>
  <si>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</si>
  <si>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</si>
  <si>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</si>
  <si>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</si>
  <si>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</si>
  <si>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</si>
  <si>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</si>
  <si>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</si>
  <si>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</si>
  <si>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</si>
  <si>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</si>
  <si>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</si>
  <si>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</si>
  <si>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</si>
  <si>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</si>
  <si>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</si>
  <si>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</si>
  <si>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</si>
  <si>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</si>
  <si>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</si>
  <si>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</si>
  <si>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</si>
  <si>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</si>
  <si>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</si>
  <si>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</si>
  <si>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</si>
  <si>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</si>
  <si>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</si>
  <si>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</si>
  <si>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</si>
  <si>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</si>
  <si>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</si>
  <si>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</si>
  <si>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</si>
  <si>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</si>
  <si>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</si>
  <si>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</si>
  <si>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</si>
  <si>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</si>
  <si>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</si>
  <si>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</si>
  <si>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</si>
  <si>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</si>
  <si>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</si>
  <si>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</si>
  <si>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</si>
  <si>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</si>
  <si>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</si>
  <si>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</si>
  <si>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</si>
  <si>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</si>
  <si>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</si>
  <si>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</si>
  <si>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</si>
  <si>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</si>
  <si>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</si>
  <si>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</si>
  <si>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</si>
  <si>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</si>
  <si>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</si>
  <si>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</si>
  <si>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</si>
  <si>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</si>
  <si>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</si>
  <si>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</si>
  <si>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</si>
  <si>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</si>
  <si>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</si>
  <si>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</si>
  <si>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</si>
  <si>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</si>
  <si>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</si>
  <si>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</si>
  <si>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</si>
  <si>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</si>
  <si>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</si>
  <si>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</si>
  <si>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</si>
  <si>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</si>
  <si>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</si>
  <si>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</si>
  <si>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</si>
  <si>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</si>
  <si>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</si>
  <si>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</si>
  <si>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</si>
  <si>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</si>
  <si>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</si>
  <si>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</si>
  <si>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</si>
  <si>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</si>
  <si>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</si>
  <si>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</si>
  <si>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</si>
  <si>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</si>
  <si>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</si>
  <si>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</si>
  <si>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</si>
  <si>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</si>
  <si>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</si>
  <si>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</si>
  <si>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</si>
  <si>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</si>
  <si>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</si>
  <si>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</si>
  <si>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</si>
  <si>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</si>
  <si>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</si>
  <si>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</si>
  <si>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</si>
  <si>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</si>
  <si>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</si>
  <si>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</si>
  <si>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</si>
  <si>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</si>
  <si>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</si>
  <si>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</si>
  <si>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</si>
  <si>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</si>
  <si>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</si>
  <si>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</si>
  <si>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</si>
  <si>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</si>
  <si>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</si>
  <si>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</si>
  <si>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</si>
  <si>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</si>
  <si>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</si>
  <si>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</si>
  <si>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</si>
  <si>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</si>
  <si>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</si>
  <si>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</si>
  <si>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</si>
  <si>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</si>
  <si>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</si>
  <si>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</si>
  <si>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</si>
  <si>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</si>
  <si>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</si>
  <si>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</si>
  <si>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</si>
  <si>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</si>
  <si>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</si>
  <si>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</si>
  <si>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</si>
  <si>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</si>
  <si>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</si>
  <si>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</si>
  <si>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</si>
  <si>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</si>
  <si>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</si>
  <si>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</si>
  <si>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</si>
  <si>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</si>
  <si>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</si>
  <si>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</si>
  <si>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</si>
  <si>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</si>
  <si>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</si>
  <si>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</si>
  <si>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</si>
  <si>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</si>
  <si>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</si>
  <si>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</si>
  <si>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</si>
  <si>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</si>
  <si>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</si>
  <si>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</si>
  <si>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</si>
  <si>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</si>
  <si>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</si>
  <si>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</si>
  <si>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</si>
  <si>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</si>
  <si>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</si>
  <si>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</si>
  <si>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</si>
  <si>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</si>
  <si>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</si>
  <si>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</si>
  <si>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</si>
  <si>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</si>
  <si>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</si>
  <si>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</si>
  <si>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</si>
  <si>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</si>
  <si>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</si>
  <si>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</si>
  <si>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</si>
  <si>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</si>
  <si>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</si>
  <si>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</si>
  <si>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</si>
  <si>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</si>
  <si>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</si>
  <si>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</si>
  <si>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</si>
  <si>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</si>
  <si>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</si>
  <si>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</si>
  <si>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</si>
  <si>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</si>
  <si>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</si>
  <si>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</si>
  <si>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</si>
  <si>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</si>
  <si>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</si>
  <si>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</si>
  <si>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</si>
  <si>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</si>
  <si>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</si>
  <si>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</si>
  <si>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</si>
  <si>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</si>
  <si>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</si>
  <si>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</si>
  <si>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</si>
  <si>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</si>
  <si>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</si>
  <si>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</si>
  <si>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</si>
  <si>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</si>
  <si>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</si>
  <si>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</si>
  <si>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</si>
  <si>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</si>
  <si>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</si>
  <si>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</si>
  <si>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</si>
  <si>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</si>
  <si>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</si>
  <si>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</si>
  <si>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</si>
  <si>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</si>
  <si>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</si>
  <si>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</si>
  <si>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</si>
  <si>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</si>
  <si>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</si>
  <si>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</si>
  <si>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</si>
  <si>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</si>
  <si>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</si>
  <si>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</si>
  <si>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</si>
  <si>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</si>
  <si>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</si>
  <si>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</si>
  <si>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</si>
  <si>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</si>
  <si>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</si>
  <si>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</si>
  <si>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</si>
  <si>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</si>
  <si>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</si>
  <si>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</si>
  <si>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</si>
  <si>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</si>
  <si>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</si>
  <si>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</si>
  <si>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</si>
  <si>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</si>
  <si>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</si>
  <si>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</si>
  <si>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</si>
  <si>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</si>
  <si>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</si>
  <si>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</si>
  <si>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</si>
  <si>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</si>
  <si>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</si>
  <si>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</si>
  <si>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</si>
  <si>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</si>
  <si>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</si>
  <si>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</si>
  <si>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</si>
  <si>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</si>
  <si>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</si>
  <si>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</si>
  <si>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</si>
  <si>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</si>
  <si>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</si>
  <si>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</si>
  <si>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</si>
  <si>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</si>
  <si>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</si>
  <si>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</si>
  <si>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</si>
  <si>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</si>
  <si>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</si>
  <si>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</si>
  <si>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</si>
  <si>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</si>
  <si>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</si>
  <si>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</si>
  <si>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</si>
  <si>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</si>
  <si>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</si>
  <si>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</si>
  <si>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</si>
  <si>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</si>
  <si>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</si>
  <si>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</si>
  <si>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</si>
  <si>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</si>
  <si>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</si>
  <si>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</si>
  <si>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</si>
  <si>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</si>
  <si>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</si>
  <si>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</si>
  <si>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</si>
  <si>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</si>
  <si>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</si>
  <si>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</si>
  <si>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</si>
  <si>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</si>
  <si>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</si>
  <si>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</si>
  <si>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</si>
  <si>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</si>
  <si>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</si>
  <si>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</si>
  <si>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</si>
  <si>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</si>
  <si>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</si>
  <si>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</si>
  <si>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</si>
  <si>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</si>
  <si>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</si>
  <si>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</si>
  <si>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</si>
  <si>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</si>
  <si>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</si>
  <si>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</si>
  <si>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</si>
  <si>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</si>
  <si>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</si>
  <si>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</si>
  <si>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</si>
  <si>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</si>
  <si>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</si>
  <si>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</si>
  <si>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</si>
  <si>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</si>
  <si>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</si>
  <si>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</si>
  <si>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</si>
  <si>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</si>
  <si>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</si>
  <si>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</si>
  <si>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</si>
  <si>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</si>
  <si>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</si>
  <si>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</si>
  <si>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</si>
  <si>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</si>
  <si>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</si>
  <si>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</si>
  <si>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</si>
  <si>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</si>
  <si>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</si>
  <si>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</si>
  <si>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</si>
  <si>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</si>
  <si>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</si>
  <si>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</si>
  <si>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</si>
  <si>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</si>
  <si>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</si>
  <si>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</si>
  <si>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</si>
  <si>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</si>
  <si>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</si>
  <si>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</si>
  <si>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</si>
  <si>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</si>
  <si>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</si>
  <si>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</si>
  <si>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</si>
  <si>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</si>
  <si>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</si>
  <si>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</si>
  <si>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</si>
  <si>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</si>
  <si>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</si>
  <si>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</si>
  <si>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</si>
  <si>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</si>
  <si>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</si>
  <si>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</si>
  <si>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</si>
  <si>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</si>
  <si>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</si>
  <si>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</si>
  <si>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</si>
  <si>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</si>
  <si>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</si>
  <si>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</si>
  <si>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</si>
  <si>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</si>
  <si>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</si>
  <si>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</si>
  <si>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</si>
  <si>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</si>
  <si>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</si>
  <si>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</si>
  <si>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</si>
  <si>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</si>
  <si>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</si>
  <si>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</si>
  <si>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</si>
  <si>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</si>
  <si>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</si>
  <si>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</si>
  <si>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</si>
  <si>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</si>
  <si>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</si>
  <si>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</si>
  <si>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</si>
  <si>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</si>
  <si>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</si>
  <si>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</si>
  <si>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</si>
  <si>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</si>
  <si>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</si>
  <si>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</si>
  <si>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</si>
  <si>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</si>
  <si>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</si>
  <si>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</si>
  <si>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</si>
  <si>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</si>
  <si>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</si>
  <si>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</si>
  <si>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</si>
  <si>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</si>
  <si>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</si>
  <si>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</si>
  <si>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</si>
  <si>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</si>
  <si>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</si>
  <si>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</si>
  <si>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</si>
  <si>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</si>
  <si>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</si>
  <si>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</si>
  <si>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</si>
  <si>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</si>
  <si>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</si>
  <si>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</si>
  <si>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</si>
  <si>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</si>
  <si>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</si>
  <si>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</si>
  <si>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</si>
  <si>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</si>
  <si>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</si>
  <si>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</si>
  <si>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</si>
  <si>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</si>
  <si>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</si>
  <si>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</si>
  <si>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</si>
  <si>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</si>
  <si>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</si>
  <si>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</si>
  <si>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</si>
  <si>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</si>
  <si>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</si>
  <si>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</si>
  <si>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</si>
  <si>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</si>
  <si>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</si>
  <si>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</si>
  <si>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</si>
  <si>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</si>
  <si>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</si>
  <si>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</si>
  <si>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</si>
  <si>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</si>
  <si>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</si>
  <si>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</si>
  <si>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</si>
  <si>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</si>
  <si>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</si>
  <si>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</si>
  <si>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</si>
  <si>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</si>
  <si>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</si>
  <si>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</si>
  <si>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</si>
  <si>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</si>
  <si>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</si>
  <si>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</si>
  <si>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</si>
  <si>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</si>
  <si>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</si>
  <si>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</si>
  <si>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</si>
  <si>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</si>
  <si>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</si>
  <si>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</si>
  <si>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</si>
  <si>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</si>
  <si>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</si>
  <si>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</si>
  <si>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</si>
  <si>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</si>
  <si>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</si>
  <si>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</si>
  <si>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</si>
  <si>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</si>
  <si>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</si>
  <si>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</si>
  <si>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</si>
  <si>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</si>
  <si>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</si>
  <si>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</si>
  <si>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</si>
  <si>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</si>
  <si>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</si>
  <si>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</si>
  <si>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</si>
  <si>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</si>
  <si>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</si>
  <si>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</si>
  <si>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</si>
  <si>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</si>
  <si>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</si>
  <si>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</si>
  <si>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</si>
  <si>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</si>
  <si>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</si>
  <si>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</si>
  <si>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</si>
  <si>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</si>
  <si>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</si>
  <si>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</si>
  <si>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</si>
  <si>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</si>
  <si>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</si>
  <si>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</si>
  <si>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</si>
  <si>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</si>
  <si>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</si>
  <si>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</si>
  <si>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</si>
  <si>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</si>
  <si>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</si>
  <si>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</si>
  <si>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</si>
  <si>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</si>
  <si>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</si>
  <si>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</si>
  <si>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</si>
  <si>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</si>
  <si>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</si>
  <si>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</si>
  <si>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</si>
  <si>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</si>
  <si>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</si>
  <si>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</si>
  <si>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</si>
  <si>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</si>
  <si>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</si>
  <si>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</si>
  <si>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</si>
  <si>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</si>
  <si>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</si>
  <si>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</si>
  <si>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</si>
  <si>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</si>
  <si>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</si>
  <si>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</si>
  <si>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</si>
  <si>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</si>
  <si>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</si>
  <si>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</si>
  <si>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</si>
  <si>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</si>
  <si>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</si>
  <si>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</si>
  <si>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</si>
  <si>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</si>
  <si>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</si>
  <si>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</si>
  <si>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</si>
  <si>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</si>
  <si>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</si>
  <si>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</si>
  <si>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</si>
  <si>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</si>
  <si>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</si>
  <si>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</si>
  <si>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</si>
  <si>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</si>
  <si>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</si>
  <si>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</si>
  <si>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</si>
  <si>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</si>
  <si>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</si>
  <si>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</si>
  <si>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</si>
  <si>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</si>
  <si>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</si>
  <si>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</si>
  <si>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</si>
  <si>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</si>
  <si>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</si>
  <si>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</si>
  <si>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</si>
  <si>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</si>
  <si>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</si>
  <si>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</si>
  <si>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</si>
  <si>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</si>
  <si>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</si>
  <si>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</si>
  <si>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</si>
  <si>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</si>
  <si>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</si>
  <si>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</si>
  <si>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</si>
  <si>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</si>
  <si>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</si>
  <si>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</si>
  <si>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</si>
  <si>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</si>
  <si>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</si>
  <si>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</si>
  <si>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</si>
  <si>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</si>
  <si>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</si>
  <si>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</si>
  <si>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</si>
  <si>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</si>
  <si>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</si>
  <si>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</si>
  <si>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</si>
  <si>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</si>
  <si>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</si>
  <si>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</si>
  <si>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</si>
  <si>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</si>
  <si>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</si>
  <si>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</si>
  <si>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</si>
  <si>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</si>
  <si>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</si>
  <si>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</si>
  <si>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</si>
  <si>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</si>
  <si>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</si>
  <si>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</si>
  <si>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</si>
  <si>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</si>
  <si>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</si>
  <si>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</si>
  <si>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</si>
  <si>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</si>
  <si>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</si>
  <si>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</si>
  <si>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</si>
  <si>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</si>
  <si>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</si>
  <si>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</si>
  <si>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</si>
  <si>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</si>
  <si>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</si>
  <si>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</si>
  <si>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</si>
  <si>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</si>
  <si>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</si>
  <si>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</si>
  <si>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</si>
  <si>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</si>
  <si>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</si>
  <si>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</si>
  <si>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</si>
  <si>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</si>
  <si>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</si>
  <si>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</si>
  <si>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</si>
  <si>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</si>
  <si>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</si>
  <si>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</si>
  <si>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</si>
  <si>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</si>
  <si>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</si>
  <si>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</si>
  <si>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</si>
  <si>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</si>
  <si>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</si>
  <si>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</si>
  <si>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</si>
  <si>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</si>
  <si>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</si>
  <si>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</si>
  <si>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</si>
  <si>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</si>
  <si>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</si>
  <si>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</si>
  <si>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</si>
  <si>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</si>
  <si>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</si>
  <si>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</si>
  <si>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</si>
  <si>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</si>
  <si>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</si>
  <si>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</si>
  <si>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</si>
  <si>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</si>
  <si>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</si>
  <si>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</si>
  <si>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</si>
  <si>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</si>
  <si>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</si>
  <si>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</si>
  <si>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</si>
  <si>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</si>
  <si>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</si>
  <si>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</si>
  <si>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</si>
  <si>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</si>
  <si>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</si>
  <si>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</si>
  <si>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</si>
  <si>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</si>
  <si>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</si>
  <si>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</si>
  <si>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</si>
  <si>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</si>
  <si>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</si>
  <si>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</si>
  <si>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</si>
  <si>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</si>
  <si>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</si>
  <si>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</si>
  <si>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</si>
  <si>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</si>
  <si>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</si>
  <si>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</si>
  <si>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</si>
  <si>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</si>
  <si>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</si>
  <si>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</si>
  <si>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</si>
  <si>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</si>
  <si>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</si>
  <si>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</si>
  <si>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</si>
  <si>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</si>
  <si>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</si>
  <si>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</si>
  <si>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</si>
  <si>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</si>
  <si>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</si>
  <si>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</si>
  <si>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</si>
  <si>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</si>
  <si>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</si>
  <si>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</si>
  <si>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</si>
  <si>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</si>
  <si>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</si>
  <si>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</si>
  <si>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</si>
  <si>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</si>
  <si>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</si>
  <si>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</si>
  <si>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</si>
  <si>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</si>
  <si>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</si>
  <si>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</si>
  <si>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</si>
  <si>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</si>
  <si>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</si>
  <si>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</si>
  <si>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</si>
  <si>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</si>
  <si>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</si>
  <si>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</si>
  <si>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</si>
  <si>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</si>
  <si>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</si>
  <si>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</si>
  <si>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</si>
  <si>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</si>
  <si>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</si>
  <si>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</si>
  <si>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</si>
  <si>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</si>
  <si>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</si>
  <si>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</si>
  <si>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</si>
  <si>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</si>
  <si>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</si>
  <si>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</si>
  <si>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</si>
  <si>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</si>
  <si>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</si>
  <si>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</si>
  <si>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</si>
  <si>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</si>
  <si>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</si>
  <si>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</si>
  <si>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</si>
  <si>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</si>
  <si>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</si>
  <si>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</si>
  <si>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</si>
  <si>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</si>
  <si>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</si>
  <si>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</si>
  <si>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</si>
  <si>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</si>
  <si>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</si>
  <si>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</si>
  <si>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</si>
  <si>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</si>
  <si>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</si>
  <si>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</si>
  <si>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</si>
  <si>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</si>
  <si>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</si>
  <si>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</si>
  <si>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</si>
  <si>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</si>
  <si>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</si>
  <si>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</si>
  <si>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</si>
  <si>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</si>
  <si>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</si>
  <si>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</si>
  <si>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</si>
  <si>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</si>
  <si>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</si>
  <si>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</si>
  <si>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</si>
  <si>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</si>
  <si>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</si>
  <si>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</si>
  <si>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</si>
  <si>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</si>
  <si>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</si>
  <si>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</si>
  <si>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</si>
  <si>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</si>
  <si>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</si>
  <si>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</si>
  <si>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</si>
  <si>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</si>
  <si>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</si>
  <si>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</si>
  <si>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</si>
  <si>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</si>
  <si>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</si>
  <si>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</si>
  <si>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</si>
  <si>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</si>
  <si>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</si>
  <si>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</si>
  <si>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</si>
  <si>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</si>
  <si>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</si>
  <si>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</si>
  <si>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</si>
  <si>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</si>
  <si>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</si>
  <si>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</si>
  <si>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</si>
  <si>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</si>
  <si>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</si>
  <si>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</si>
  <si>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</si>
  <si>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</si>
  <si>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</si>
  <si>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</si>
  <si>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</si>
  <si>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</si>
  <si>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</si>
  <si>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</si>
  <si>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</si>
  <si>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</si>
  <si>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</si>
  <si>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</si>
  <si>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</si>
  <si>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</si>
  <si>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</si>
  <si>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</si>
  <si>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</si>
  <si>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</si>
  <si>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</si>
  <si>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</si>
  <si>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</si>
  <si>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</si>
  <si>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</si>
  <si>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</si>
  <si>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</si>
  <si>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</si>
  <si>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</si>
  <si>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</si>
  <si>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</si>
  <si>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</si>
  <si>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</si>
  <si>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</si>
  <si>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</si>
  <si>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</si>
  <si>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</si>
  <si>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</si>
  <si>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</si>
  <si>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</si>
  <si>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</si>
  <si>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</si>
  <si>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</si>
  <si>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</si>
  <si>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</si>
  <si>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</si>
  <si>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</si>
  <si>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</si>
  <si>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</si>
  <si>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</si>
  <si>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</si>
  <si>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</si>
  <si>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</si>
  <si>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</si>
  <si>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</si>
  <si>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</si>
  <si>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</si>
  <si>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</si>
  <si>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</si>
  <si>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</si>
  <si>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</si>
  <si>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</si>
  <si>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</si>
  <si>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</si>
  <si>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</si>
  <si>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</si>
  <si>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</si>
  <si>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</si>
  <si>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</si>
  <si>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</si>
  <si>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</si>
  <si>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</si>
  <si>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</si>
  <si>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</si>
  <si>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</si>
  <si>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</si>
  <si>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</si>
  <si>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</si>
  <si>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</si>
  <si>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</si>
  <si>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</si>
  <si>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</si>
  <si>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</si>
  <si>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</si>
  <si>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</si>
  <si>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</si>
  <si>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</si>
  <si>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</si>
  <si>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</si>
  <si>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</si>
  <si>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</si>
  <si>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</si>
  <si>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</si>
  <si>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</si>
  <si>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</si>
  <si>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</si>
  <si>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</si>
  <si>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</si>
  <si>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</si>
  <si>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</si>
  <si>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</si>
  <si>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</si>
  <si>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</si>
  <si>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</si>
  <si>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</si>
  <si>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</si>
  <si>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</si>
  <si>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</si>
  <si>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</si>
  <si>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</si>
  <si>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</si>
  <si>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</si>
  <si>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</si>
  <si>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</si>
  <si>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</si>
  <si>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</si>
  <si>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</si>
  <si>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</si>
  <si>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</si>
  <si>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</si>
  <si>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</si>
  <si>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</si>
  <si>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</si>
  <si>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</si>
  <si>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</si>
  <si>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</si>
  <si>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</si>
  <si>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</si>
  <si>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</si>
  <si>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</si>
  <si>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</si>
  <si>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</si>
  <si>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</si>
  <si>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</si>
  <si>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</si>
  <si>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</si>
  <si>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</si>
  <si>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</si>
  <si>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</si>
  <si>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</si>
  <si>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</si>
  <si>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</si>
  <si>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</si>
  <si>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</si>
  <si>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</si>
  <si>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</si>
  <si>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</si>
  <si>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</si>
  <si>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</si>
  <si>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</si>
  <si>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</si>
  <si>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</si>
  <si>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</si>
  <si>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</si>
  <si>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</si>
  <si>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</si>
  <si>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</si>
  <si>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</si>
  <si>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</si>
  <si>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</si>
  <si>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</si>
  <si>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</si>
  <si>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</si>
  <si>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</si>
  <si>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</si>
  <si>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</si>
  <si>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</si>
  <si>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</si>
  <si>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</si>
  <si>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</si>
  <si>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</si>
  <si>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</si>
  <si>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</si>
  <si>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</si>
  <si>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</si>
  <si>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</si>
  <si>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</si>
  <si>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</si>
  <si>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</si>
  <si>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</si>
  <si>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</si>
  <si>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</si>
  <si>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</si>
  <si>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</si>
  <si>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</si>
  <si>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</si>
  <si>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</si>
  <si>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</si>
  <si>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</si>
  <si>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</si>
  <si>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</si>
  <si>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</si>
  <si>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</si>
  <si>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</si>
  <si>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</si>
  <si>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</si>
  <si>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</si>
  <si>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</si>
  <si>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</si>
  <si>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</si>
  <si>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</si>
  <si>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</si>
  <si>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</si>
  <si>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</si>
  <si>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</si>
  <si>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</si>
  <si>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</si>
  <si>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</si>
  <si>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</si>
  <si>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</si>
  <si>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</si>
  <si>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</si>
  <si>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</si>
  <si>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</si>
  <si>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</si>
  <si>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</si>
  <si>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</si>
  <si>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</si>
  <si>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</si>
  <si>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</si>
  <si>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</si>
  <si>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</si>
  <si>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</si>
  <si>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</si>
  <si>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</si>
  <si>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</si>
  <si>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</si>
  <si>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</si>
  <si>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</si>
  <si>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</si>
  <si>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</si>
  <si>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</si>
  <si>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</si>
  <si>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</si>
  <si>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</si>
  <si>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</si>
  <si>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</si>
  <si>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</si>
  <si>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</si>
  <si>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</si>
  <si>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</si>
  <si>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</si>
  <si>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</si>
  <si>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</si>
  <si>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</si>
  <si>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</si>
  <si>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</si>
  <si>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</si>
  <si>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</si>
  <si>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</si>
  <si>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</si>
  <si>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</si>
  <si>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</si>
  <si>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</si>
  <si>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</si>
  <si>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</si>
  <si>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</si>
  <si>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</si>
  <si>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</si>
  <si>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</si>
  <si>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</si>
  <si>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</si>
  <si>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</si>
  <si>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</si>
  <si>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</si>
  <si>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</si>
  <si>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</si>
  <si>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</si>
  <si>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</si>
  <si>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</si>
  <si>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</si>
  <si>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</si>
  <si>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</si>
  <si>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</si>
  <si>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</si>
  <si>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</si>
  <si>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</si>
  <si>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</si>
  <si>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</si>
  <si>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</si>
  <si>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</si>
  <si>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</si>
  <si>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</si>
  <si>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</si>
  <si>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</si>
  <si>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</si>
  <si>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</si>
  <si>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</si>
  <si>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</si>
  <si>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</si>
  <si>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</si>
  <si>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</si>
  <si>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</si>
  <si>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</si>
  <si>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</si>
  <si>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</si>
  <si>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</si>
  <si>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</si>
  <si>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</si>
  <si>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</si>
  <si>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</si>
  <si>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</si>
  <si>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</si>
  <si>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</si>
  <si>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</si>
  <si>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</si>
  <si>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</si>
  <si>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</si>
  <si>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</si>
  <si>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</si>
  <si>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</si>
  <si>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</si>
  <si>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</si>
  <si>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</si>
  <si>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</si>
  <si>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</si>
  <si>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</si>
  <si>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</si>
  <si>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</si>
  <si>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</si>
  <si>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</si>
  <si>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</si>
  <si>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</si>
  <si>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</si>
  <si>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</si>
  <si>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</si>
  <si>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</si>
  <si>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</si>
  <si>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</si>
  <si>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</si>
  <si>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</si>
  <si>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</si>
  <si>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</si>
  <si>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</si>
  <si>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</si>
  <si>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</si>
  <si>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</si>
  <si>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</si>
  <si>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</si>
  <si>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</si>
  <si>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</si>
  <si>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</si>
  <si>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</si>
  <si>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</si>
  <si>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</si>
  <si>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</si>
  <si>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</si>
  <si>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</si>
  <si>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</si>
  <si>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</si>
  <si>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</si>
  <si>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</si>
  <si>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</si>
  <si>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</si>
  <si>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</si>
  <si>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</si>
  <si>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</si>
  <si>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</si>
  <si>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</si>
  <si>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</si>
  <si>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</si>
  <si>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</si>
  <si>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</si>
  <si>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</si>
  <si>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</si>
  <si>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</si>
  <si>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</si>
  <si>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</si>
  <si>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</si>
  <si>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</si>
  <si>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</si>
  <si>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</si>
  <si>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</si>
  <si>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</si>
  <si>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</si>
  <si>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</si>
  <si>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</si>
  <si>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</si>
  <si>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</si>
  <si>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</si>
  <si>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</si>
  <si>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</si>
  <si>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</si>
  <si>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</si>
  <si>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</si>
  <si>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</si>
  <si>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</si>
  <si>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</si>
  <si>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</si>
  <si>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</si>
  <si>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</si>
  <si>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</si>
  <si>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</si>
  <si>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</si>
  <si>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</si>
  <si>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</si>
  <si>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</si>
  <si>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</si>
  <si>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</si>
  <si>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</si>
  <si>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</si>
  <si>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</si>
  <si>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</si>
  <si>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</si>
  <si>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</si>
  <si>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</si>
  <si>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</si>
  <si>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</si>
  <si>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</si>
  <si>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</si>
  <si>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</si>
  <si>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</si>
  <si>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</si>
  <si>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</si>
  <si>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</si>
  <si>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</si>
  <si>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</si>
  <si>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</si>
  <si>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</si>
  <si>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</si>
  <si>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</si>
  <si>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</si>
  <si>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</si>
  <si>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</si>
  <si>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</si>
  <si>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</si>
  <si>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</si>
  <si>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</si>
  <si>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</si>
  <si>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</si>
  <si>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</si>
  <si>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</si>
  <si>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</si>
  <si>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</si>
  <si>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</si>
  <si>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</si>
  <si>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</si>
  <si>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</si>
  <si>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</si>
  <si>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</si>
  <si>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</si>
  <si>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</si>
  <si>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</si>
  <si>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</si>
  <si>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</si>
  <si>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</si>
  <si>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</si>
  <si>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</si>
  <si>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</si>
  <si>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</si>
  <si>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</si>
  <si>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</si>
  <si>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</si>
  <si>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</si>
  <si>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</si>
  <si>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</si>
  <si>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</si>
  <si>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</si>
  <si>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</si>
  <si>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</si>
  <si>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</si>
  <si>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</si>
  <si>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</si>
  <si>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</si>
  <si>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</si>
  <si>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</si>
  <si>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</si>
  <si>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</si>
  <si>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</si>
  <si>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</si>
  <si>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</si>
  <si>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</si>
  <si>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</si>
  <si>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</si>
  <si>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</si>
  <si>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</si>
  <si>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</si>
  <si>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</si>
  <si>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</si>
  <si>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</si>
  <si>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</si>
  <si>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</si>
  <si>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</si>
  <si>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</si>
  <si>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</si>
  <si>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</si>
  <si>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</si>
  <si>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</si>
  <si>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</si>
  <si>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</si>
  <si>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</si>
  <si>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</si>
  <si>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</si>
  <si>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</si>
  <si>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</si>
  <si>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</si>
  <si>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</si>
  <si>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</si>
  <si>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</si>
  <si>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</si>
  <si>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</si>
  <si>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</si>
  <si>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</si>
  <si>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</si>
  <si>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</si>
  <si>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</si>
  <si>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</si>
  <si>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</si>
  <si>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</si>
  <si>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</si>
  <si>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</si>
  <si>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</si>
  <si>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</si>
  <si>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</si>
  <si>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</si>
  <si>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</si>
  <si>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</si>
  <si>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</si>
  <si>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</si>
  <si>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</si>
  <si>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</si>
  <si>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</si>
  <si>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</si>
  <si>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</si>
  <si>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</si>
  <si>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</si>
  <si>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</si>
  <si>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</si>
  <si>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</si>
  <si>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</si>
  <si>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</si>
  <si>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</si>
  <si>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</si>
  <si>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</si>
  <si>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</si>
  <si>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</si>
  <si>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</si>
  <si>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</si>
  <si>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</si>
  <si>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</si>
  <si>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</si>
  <si>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</si>
  <si>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</si>
  <si>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</si>
  <si>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</si>
  <si>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</si>
  <si>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</si>
  <si>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</si>
  <si>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</si>
  <si>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</si>
  <si>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</si>
  <si>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</si>
  <si>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</si>
  <si>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</si>
  <si>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</si>
  <si>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</si>
  <si>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</si>
  <si>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</si>
  <si>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</si>
  <si>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</si>
  <si>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</si>
  <si>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</si>
  <si>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</si>
  <si>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</si>
  <si>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</si>
  <si>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</si>
  <si>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</si>
  <si>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</si>
  <si>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</si>
  <si>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</si>
  <si>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</si>
  <si>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</si>
  <si>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</si>
  <si>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</si>
  <si>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</si>
  <si>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</si>
  <si>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</si>
  <si>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</si>
  <si>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</si>
  <si>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</si>
  <si>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</si>
  <si>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</si>
  <si>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</si>
  <si>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</si>
  <si>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</si>
  <si>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</si>
  <si>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</si>
  <si>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</si>
  <si>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</si>
  <si>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</si>
  <si>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</si>
  <si>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</si>
  <si>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</si>
  <si>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</si>
  <si>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</si>
  <si>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</si>
  <si>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</si>
  <si>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</si>
  <si>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</si>
  <si>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</si>
  <si>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</si>
  <si>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</si>
  <si>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</si>
  <si>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</si>
  <si>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</si>
  <si>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</si>
  <si>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</si>
  <si>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</si>
  <si>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</si>
  <si>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</si>
  <si>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</si>
  <si>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</si>
  <si>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</si>
  <si>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</si>
  <si>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</si>
  <si>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</si>
  <si>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</si>
  <si>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</si>
  <si>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</si>
  <si>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</si>
  <si>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</si>
  <si>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</si>
  <si>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</si>
  <si>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</si>
  <si>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</si>
  <si>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</si>
  <si>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</si>
  <si>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</si>
  <si>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</si>
  <si>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</si>
  <si>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</si>
  <si>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</si>
  <si>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</si>
  <si>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</si>
  <si>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</si>
  <si>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</si>
  <si>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</si>
  <si>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</si>
  <si>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</si>
  <si>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</si>
  <si>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</si>
  <si>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</si>
  <si>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</si>
  <si>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</si>
  <si>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</si>
  <si>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</si>
  <si>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</si>
  <si>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</si>
  <si>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</si>
  <si>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</si>
  <si>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</si>
  <si>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</si>
  <si>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</si>
  <si>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</si>
  <si>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</si>
  <si>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</si>
  <si>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</si>
  <si>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</si>
  <si>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</si>
  <si>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</si>
  <si>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</si>
  <si>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</si>
  <si>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</si>
  <si>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</si>
  <si>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</si>
  <si>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</si>
  <si>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</si>
  <si>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</si>
  <si>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</si>
  <si>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</si>
  <si>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</si>
  <si>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</si>
  <si>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</si>
  <si>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</si>
  <si>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</si>
  <si>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</si>
  <si>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</si>
  <si>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</si>
  <si>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</si>
  <si>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</si>
  <si>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</si>
  <si>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</si>
  <si>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</si>
  <si>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</si>
  <si>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</si>
  <si>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</si>
  <si>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</si>
  <si>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</si>
  <si>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</si>
  <si>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</si>
  <si>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</si>
  <si>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</si>
  <si>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</si>
  <si>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</si>
  <si>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</si>
  <si>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</si>
  <si>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</si>
  <si>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</si>
  <si>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</si>
  <si>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</si>
  <si>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</si>
  <si>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</si>
  <si>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</si>
  <si>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</si>
  <si>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</si>
  <si>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</si>
  <si>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</si>
  <si>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</si>
  <si>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</si>
  <si>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</si>
  <si>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</si>
  <si>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</si>
  <si>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</si>
  <si>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</si>
  <si>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</si>
  <si>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</si>
  <si>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</si>
  <si>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</si>
  <si>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</si>
  <si>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</si>
  <si>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</si>
  <si>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</si>
  <si>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</si>
  <si>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</si>
  <si>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</si>
  <si>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</si>
  <si>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</si>
  <si>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</si>
  <si>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</si>
  <si>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</si>
  <si>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</si>
  <si>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</si>
  <si>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</si>
  <si>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</si>
  <si>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</si>
  <si>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</si>
  <si>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</si>
  <si>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</si>
  <si>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</si>
  <si>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</si>
  <si>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</si>
  <si>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</si>
  <si>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</si>
  <si>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</si>
  <si>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</si>
  <si>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</si>
  <si>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</si>
  <si>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</si>
  <si>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</si>
  <si>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</si>
  <si>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</si>
  <si>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</si>
  <si>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</si>
  <si>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</si>
  <si>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</si>
  <si>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</si>
  <si>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</si>
  <si>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</si>
  <si>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</si>
  <si>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</si>
  <si>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</si>
  <si>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</si>
  <si>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</si>
  <si>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</si>
  <si>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</si>
  <si>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</si>
  <si>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</si>
  <si>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</si>
  <si>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</si>
  <si>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</si>
  <si>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</si>
  <si>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</si>
  <si>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</si>
  <si>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</si>
  <si>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</si>
  <si>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</si>
  <si>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</si>
  <si>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</si>
  <si>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</si>
  <si>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</si>
  <si>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</si>
  <si>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</si>
  <si>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</si>
  <si>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</si>
  <si>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</si>
  <si>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</si>
  <si>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</si>
  <si>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</si>
  <si>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</si>
  <si>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</si>
  <si>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</si>
  <si>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</si>
  <si>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</si>
  <si>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</si>
  <si>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</si>
  <si>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</si>
  <si>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</si>
  <si>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</si>
  <si>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</si>
  <si>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</si>
  <si>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</si>
  <si>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</si>
  <si>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</si>
  <si>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</si>
  <si>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</si>
  <si>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</si>
  <si>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</si>
  <si>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</si>
  <si>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</si>
  <si>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</si>
  <si>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</si>
  <si>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</si>
  <si>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</si>
  <si>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</si>
  <si>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</si>
  <si>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</si>
  <si>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</si>
  <si>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</si>
  <si>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</si>
  <si>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</si>
  <si>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</si>
  <si>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</si>
  <si>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</si>
  <si>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</si>
  <si>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</si>
  <si>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</si>
  <si>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</si>
  <si>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</si>
  <si>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</si>
  <si>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</si>
  <si>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</si>
  <si>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</si>
  <si>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</si>
  <si>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</si>
  <si>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</si>
  <si>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</si>
  <si>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</si>
  <si>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</si>
  <si>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</si>
  <si>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</si>
  <si>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</si>
  <si>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</si>
  <si>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</si>
  <si>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</si>
  <si>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</si>
  <si>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</si>
  <si>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</si>
  <si>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</si>
  <si>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</si>
  <si>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</si>
  <si>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</si>
  <si>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</si>
  <si>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</si>
  <si>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</si>
  <si>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</si>
  <si>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</si>
  <si>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</si>
  <si>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</si>
  <si>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</si>
  <si>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</si>
  <si>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</si>
  <si>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</si>
  <si>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</si>
  <si>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</si>
  <si>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</si>
  <si>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</si>
  <si>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</si>
  <si>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</si>
  <si>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</si>
  <si>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</si>
  <si>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</si>
  <si>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</si>
  <si>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</si>
  <si>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</si>
  <si>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</si>
  <si>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</si>
  <si>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</si>
  <si>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</si>
  <si>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</si>
  <si>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</si>
  <si>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</si>
  <si>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</si>
  <si>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</si>
  <si>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</si>
  <si>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</si>
  <si>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</si>
  <si>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</si>
  <si>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</si>
  <si>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</si>
  <si>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</si>
  <si>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</si>
  <si>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</si>
  <si>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</si>
  <si>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</si>
  <si>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</si>
  <si>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</si>
  <si>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</si>
  <si>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</si>
  <si>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</si>
  <si>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</si>
  <si>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</si>
  <si>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</si>
  <si>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</si>
  <si>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</si>
  <si>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</si>
  <si>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</si>
  <si>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</si>
  <si>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</si>
  <si>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</si>
  <si>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</si>
  <si>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</si>
  <si>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</si>
  <si>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</si>
  <si>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</si>
  <si>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</si>
  <si>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</si>
  <si>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</si>
  <si>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</si>
  <si>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</si>
  <si>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</si>
  <si>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</si>
  <si>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</si>
  <si>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</si>
  <si>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</si>
  <si>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</si>
  <si>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</si>
  <si>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</si>
  <si>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</si>
  <si>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</si>
  <si>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</si>
  <si>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</si>
  <si>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</si>
  <si>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</si>
  <si>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</si>
  <si>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</si>
  <si>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</si>
  <si>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</si>
  <si>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</si>
  <si>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</si>
  <si>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</si>
  <si>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</si>
  <si>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</si>
  <si>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</si>
  <si>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</si>
  <si>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</si>
  <si>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</si>
  <si>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</si>
  <si>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</si>
  <si>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</si>
  <si>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</si>
  <si>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</si>
  <si>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</si>
  <si>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</si>
  <si>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</si>
  <si>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</si>
  <si>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</si>
  <si>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</si>
  <si>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</si>
  <si>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</si>
  <si>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</si>
  <si>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</si>
  <si>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</si>
  <si>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</si>
  <si>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</si>
  <si>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</si>
  <si>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</si>
  <si>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</si>
  <si>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</si>
  <si>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</si>
  <si>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</si>
  <si>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</si>
  <si>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</si>
  <si>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</si>
  <si>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</si>
  <si>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</si>
  <si>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</si>
  <si>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</si>
  <si>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</si>
  <si>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</si>
  <si>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</si>
  <si>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</si>
  <si>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</si>
  <si>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</si>
  <si>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</si>
  <si>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</si>
  <si>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</si>
  <si>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</si>
  <si>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</si>
  <si>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</si>
  <si>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</si>
  <si>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</si>
  <si>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</si>
  <si>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</si>
  <si>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</si>
  <si>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</si>
  <si>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</si>
  <si>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</si>
  <si>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</si>
  <si>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</si>
  <si>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</si>
  <si>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</si>
  <si>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</si>
  <si>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</si>
  <si>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</si>
  <si>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</si>
  <si>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</si>
  <si>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</si>
  <si>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</si>
  <si>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</si>
  <si>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</si>
  <si>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</si>
  <si>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</si>
  <si>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</si>
  <si>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</si>
  <si>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</si>
  <si>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</si>
  <si>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</si>
  <si>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</si>
  <si>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</si>
  <si>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</si>
  <si>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</si>
  <si>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</si>
  <si>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</si>
  <si>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</si>
  <si>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</si>
  <si>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</si>
  <si>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</si>
  <si>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</si>
  <si>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</si>
  <si>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</si>
  <si>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</si>
  <si>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</si>
  <si>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</si>
  <si>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</si>
  <si>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</si>
  <si>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</si>
  <si>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</si>
  <si>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</si>
  <si>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</si>
  <si>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</si>
  <si>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</si>
  <si>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</si>
  <si>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</si>
  <si>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</si>
  <si>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</si>
  <si>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</si>
  <si>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</si>
  <si>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</si>
  <si>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</si>
  <si>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</si>
  <si>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</si>
  <si>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</si>
  <si>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</si>
  <si>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</si>
  <si>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</si>
  <si>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</si>
  <si>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</si>
  <si>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</si>
  <si>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</si>
  <si>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</si>
  <si>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</si>
  <si>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</si>
  <si>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</si>
  <si>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</si>
  <si>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</si>
  <si>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</si>
  <si>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</si>
  <si>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</si>
  <si>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</si>
  <si>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</si>
  <si>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</si>
  <si>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</si>
  <si>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</si>
  <si>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</si>
  <si>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</si>
  <si>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</si>
  <si>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</si>
  <si>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</si>
  <si>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</si>
  <si>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</si>
  <si>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</si>
  <si>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</si>
  <si>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</si>
  <si>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</si>
  <si>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</si>
  <si>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</si>
  <si>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</si>
  <si>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</si>
  <si>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</si>
  <si>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</si>
  <si>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</si>
  <si>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</si>
  <si>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</si>
  <si>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</si>
  <si>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</si>
  <si>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</si>
  <si>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</si>
  <si>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</si>
  <si>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</si>
  <si>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</si>
  <si>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</si>
  <si>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</si>
  <si>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</si>
  <si>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</si>
  <si>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</si>
  <si>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</si>
  <si>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</si>
  <si>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</si>
  <si>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</si>
  <si>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</si>
  <si>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</si>
  <si>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</si>
  <si>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</si>
  <si>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</si>
  <si>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</si>
  <si>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</si>
  <si>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</si>
  <si>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</si>
  <si>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</si>
  <si>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</si>
  <si>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</si>
  <si>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</si>
  <si>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</si>
  <si>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</si>
  <si>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</si>
  <si>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</si>
  <si>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</si>
  <si>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</si>
  <si>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</si>
  <si>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</si>
  <si>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</si>
  <si>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</si>
  <si>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</si>
  <si>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</si>
  <si>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</si>
  <si>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</si>
  <si>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</si>
  <si>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</si>
  <si>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</si>
  <si>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</si>
  <si>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</si>
  <si>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</si>
  <si>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</si>
  <si>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</si>
  <si>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</si>
  <si>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</si>
  <si>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</si>
  <si>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</si>
  <si>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</si>
  <si>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</si>
  <si>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</si>
  <si>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</si>
  <si>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</si>
  <si>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</si>
  <si>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</si>
  <si>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</si>
  <si>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</si>
  <si>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</si>
  <si>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</si>
  <si>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</si>
  <si>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</si>
  <si>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</si>
  <si>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</si>
  <si>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</si>
  <si>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</si>
  <si>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</si>
  <si>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</si>
  <si>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</si>
  <si>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</si>
  <si>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</si>
  <si>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</si>
  <si>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</si>
  <si>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</si>
  <si>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</si>
  <si>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</si>
  <si>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</si>
  <si>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</si>
  <si>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</si>
  <si>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</si>
  <si>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</si>
  <si>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</si>
  <si>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</si>
  <si>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</si>
  <si>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</si>
  <si>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</si>
  <si>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</si>
  <si>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</si>
  <si>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</si>
  <si>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</si>
  <si>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</si>
  <si>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</si>
  <si>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</si>
  <si>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</si>
  <si>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</si>
  <si>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</si>
  <si>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</si>
  <si>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</si>
  <si>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</si>
  <si>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</si>
  <si>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</si>
  <si>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</si>
  <si>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</si>
  <si>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</si>
  <si>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</si>
  <si>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</si>
  <si>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</si>
  <si>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</si>
  <si>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</si>
  <si>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</si>
  <si>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</si>
  <si>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</si>
  <si>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</si>
  <si>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</si>
  <si>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</si>
  <si>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</si>
  <si>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</si>
  <si>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</si>
  <si>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</si>
  <si>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</si>
  <si>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</si>
  <si>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</si>
  <si>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</si>
  <si>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</si>
  <si>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</si>
  <si>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</si>
  <si>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</si>
  <si>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</si>
  <si>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</si>
  <si>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</si>
  <si>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</si>
  <si>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</si>
  <si>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</si>
  <si>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</si>
  <si>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</si>
  <si>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</si>
  <si>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</si>
  <si>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</si>
  <si>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</si>
  <si>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</si>
  <si>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</si>
  <si>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</si>
  <si>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</si>
  <si>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</si>
  <si>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</si>
  <si>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</si>
  <si>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</si>
  <si>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</si>
  <si>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</si>
  <si>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</si>
  <si>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</si>
  <si>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</si>
  <si>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</si>
  <si>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</si>
  <si>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</si>
  <si>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</si>
  <si>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</si>
  <si>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</si>
  <si>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</si>
  <si>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</si>
  <si>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</si>
  <si>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</si>
  <si>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</si>
  <si>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</si>
  <si>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</si>
  <si>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</si>
  <si>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</si>
  <si>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</si>
  <si>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</si>
  <si>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</si>
  <si>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</si>
  <si>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</si>
  <si>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</si>
  <si>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</si>
  <si>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</si>
  <si>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</si>
  <si>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</si>
  <si>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</si>
  <si>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</si>
  <si>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</si>
  <si>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</si>
  <si>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</si>
  <si>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</si>
  <si>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</si>
  <si>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</si>
  <si>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</si>
  <si>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</si>
  <si>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</si>
  <si>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</si>
  <si>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</si>
  <si>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</si>
  <si>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</si>
  <si>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</si>
  <si>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</si>
  <si>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</si>
  <si>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</si>
  <si>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</si>
  <si>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</si>
  <si>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</si>
  <si>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</si>
  <si>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</si>
  <si>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</si>
  <si>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</si>
  <si>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</si>
  <si>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</si>
  <si>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</si>
  <si>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</si>
  <si>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</si>
  <si>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</si>
  <si>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</si>
  <si>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</si>
  <si>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</si>
  <si>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</si>
  <si>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</si>
  <si>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</si>
  <si>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</si>
  <si>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</si>
  <si>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</si>
  <si>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</si>
  <si>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</si>
  <si>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</si>
  <si>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</si>
  <si>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</si>
  <si>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</si>
  <si>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</si>
  <si>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</si>
  <si>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</si>
  <si>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</si>
  <si>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</si>
  <si>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</si>
  <si>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</si>
  <si>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</si>
  <si>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</si>
  <si>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</si>
  <si>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</si>
  <si>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</si>
  <si>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</si>
  <si>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</si>
  <si>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</si>
  <si>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</si>
  <si>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</si>
  <si>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</si>
  <si>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</si>
  <si>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</si>
  <si>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</si>
  <si>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</si>
  <si>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</si>
  <si>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</si>
  <si>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</si>
  <si>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</si>
  <si>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</si>
  <si>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</si>
  <si>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</si>
  <si>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</si>
  <si>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</si>
  <si>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</si>
  <si>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</si>
  <si>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</si>
  <si>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</si>
  <si>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</si>
  <si>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</si>
  <si>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</si>
  <si>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</si>
  <si>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</si>
  <si>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</si>
  <si>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</si>
  <si>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</si>
  <si>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</si>
  <si>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</si>
  <si>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</si>
  <si>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</si>
  <si>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</si>
  <si>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</si>
  <si>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</si>
  <si>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</si>
  <si>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</si>
  <si>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</si>
  <si>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</si>
  <si>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</si>
  <si>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</si>
  <si>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</si>
  <si>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</si>
  <si>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</si>
  <si>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</si>
  <si>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</si>
  <si>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</si>
  <si>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</si>
  <si>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</si>
  <si>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</si>
  <si>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</si>
  <si>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</si>
  <si>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</si>
  <si>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</si>
  <si>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</si>
  <si>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</si>
  <si>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</si>
  <si>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</si>
  <si>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</si>
  <si>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</si>
  <si>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</si>
  <si>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</si>
  <si>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</si>
  <si>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</si>
  <si>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</si>
  <si>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</si>
  <si>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</si>
  <si>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</si>
  <si>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</si>
  <si>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</si>
  <si>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</si>
  <si>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</si>
  <si>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</si>
  <si>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</si>
  <si>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</si>
  <si>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</si>
  <si>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</si>
  <si>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</si>
  <si>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</si>
  <si>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</si>
  <si>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</si>
  <si>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</si>
  <si>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</si>
  <si>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</si>
  <si>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</si>
  <si>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</si>
  <si>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</si>
  <si>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</si>
  <si>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</si>
  <si>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</si>
  <si>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</si>
  <si>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</si>
  <si>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</si>
  <si>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</si>
  <si>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</si>
  <si>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</si>
  <si>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</si>
  <si>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</si>
  <si>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</si>
  <si>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</si>
  <si>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</si>
  <si>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</si>
  <si>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</si>
  <si>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</si>
  <si>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</si>
  <si>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</si>
  <si>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</si>
  <si>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</si>
  <si>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</si>
  <si>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</si>
  <si>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</si>
  <si>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</si>
  <si>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</si>
  <si>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</si>
  <si>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</si>
  <si>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</si>
  <si>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</si>
  <si>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</si>
  <si>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</si>
  <si>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</si>
  <si>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</si>
  <si>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</si>
  <si>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</si>
  <si>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</si>
  <si>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</si>
  <si>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</si>
  <si>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</si>
  <si>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</si>
  <si>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</si>
  <si>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</si>
  <si>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</si>
  <si>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</si>
  <si>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</si>
  <si>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</si>
  <si>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</si>
  <si>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</si>
  <si>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</si>
  <si>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</si>
  <si>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</si>
  <si>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</si>
  <si>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</si>
  <si>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</si>
  <si>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</si>
  <si>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</si>
  <si>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</si>
  <si>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</si>
  <si>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</si>
  <si>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</si>
  <si>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</si>
  <si>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</si>
  <si>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</si>
  <si>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</si>
  <si>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</si>
  <si>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</si>
  <si>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</si>
  <si>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</si>
  <si>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</si>
  <si>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</si>
  <si>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</si>
  <si>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</si>
  <si>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</si>
  <si>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</si>
  <si>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</si>
  <si>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</si>
  <si>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</si>
  <si>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</si>
  <si>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</si>
  <si>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</si>
  <si>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</si>
  <si>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</si>
  <si>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</si>
  <si>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</si>
  <si>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</si>
  <si>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</si>
  <si>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</si>
  <si>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</si>
  <si>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</si>
  <si>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</si>
  <si>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</si>
  <si>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</si>
  <si>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</si>
  <si>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</si>
  <si>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</si>
  <si>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</si>
  <si>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</si>
  <si>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</si>
  <si>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</si>
  <si>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</si>
  <si>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</si>
  <si>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</si>
  <si>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</si>
  <si>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</si>
  <si>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</si>
  <si>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</si>
  <si>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</si>
  <si>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</si>
  <si>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</si>
  <si>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</si>
  <si>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</si>
  <si>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</si>
  <si>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</si>
  <si>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</si>
  <si>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</si>
  <si>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</si>
  <si>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</si>
  <si>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</si>
  <si>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</si>
  <si>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</si>
  <si>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</si>
  <si>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</si>
  <si>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</si>
  <si>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</si>
  <si>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</si>
  <si>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</si>
  <si>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</si>
  <si>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</si>
  <si>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</si>
  <si>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</si>
  <si>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</si>
  <si>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</si>
  <si>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</si>
  <si>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</si>
  <si>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</si>
  <si>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</si>
  <si>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</si>
  <si>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</si>
  <si>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</si>
  <si>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</si>
  <si>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</si>
  <si>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</si>
  <si>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</si>
  <si>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</si>
  <si>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</si>
  <si>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</si>
  <si>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</si>
  <si>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</si>
  <si>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</si>
  <si>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</si>
  <si>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</si>
  <si>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</si>
  <si>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</si>
  <si>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</si>
  <si>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</si>
  <si>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</si>
  <si>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</si>
  <si>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</si>
  <si>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</si>
  <si>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</si>
  <si>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</si>
  <si>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</si>
  <si>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</si>
  <si>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</si>
  <si>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</si>
  <si>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</si>
  <si>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</si>
  <si>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</si>
  <si>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</si>
  <si>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</si>
  <si>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</si>
  <si>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</si>
  <si>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</si>
  <si>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</si>
  <si>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</si>
  <si>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</si>
  <si>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</si>
  <si>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</si>
  <si>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</si>
  <si>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</si>
  <si>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</si>
  <si>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</si>
  <si>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</si>
  <si>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</si>
  <si>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</si>
  <si>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</si>
  <si>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</si>
  <si>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</si>
  <si>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</si>
  <si>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</si>
  <si>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</si>
  <si>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</si>
  <si>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</si>
  <si>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</si>
  <si>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</si>
  <si>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</si>
  <si>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</si>
  <si>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</si>
  <si>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</si>
  <si>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</si>
  <si>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</si>
  <si>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</si>
  <si>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</si>
  <si>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</si>
  <si>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</si>
  <si>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</si>
  <si>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</si>
  <si>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</si>
  <si>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</si>
  <si>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</si>
  <si>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</si>
  <si>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</si>
  <si>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</si>
  <si>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</si>
  <si>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</si>
  <si>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</si>
  <si>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</si>
  <si>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</si>
  <si>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</si>
  <si>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</si>
  <si>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</si>
  <si>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</si>
  <si>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</si>
  <si>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</si>
  <si>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</si>
  <si>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</si>
  <si>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</si>
  <si>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</si>
  <si>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</si>
  <si>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</si>
  <si>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</si>
  <si>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</si>
  <si>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</si>
  <si>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</si>
  <si>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</si>
  <si>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</si>
  <si>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</si>
  <si>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</si>
  <si>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</si>
  <si>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</si>
  <si>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</si>
  <si>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</si>
  <si>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</si>
  <si>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</si>
  <si>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</si>
  <si>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</si>
  <si>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</si>
  <si>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</si>
  <si>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</si>
  <si>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</si>
  <si>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</si>
  <si>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</si>
  <si>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</si>
  <si>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</si>
  <si>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</si>
  <si>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</si>
  <si>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</si>
  <si>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</si>
  <si>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</si>
  <si>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</si>
  <si>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</si>
  <si>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</si>
  <si>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</si>
  <si>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</si>
  <si>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</si>
  <si>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</si>
  <si>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</si>
  <si>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</si>
  <si>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</si>
  <si>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</si>
  <si>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</si>
  <si>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</si>
  <si>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</si>
  <si>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</si>
  <si>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</si>
  <si>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</si>
  <si>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</si>
  <si>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</si>
  <si>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</si>
  <si>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</si>
  <si>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</si>
  <si>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</si>
  <si>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</si>
  <si>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</si>
  <si>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</si>
  <si>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</si>
  <si>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</si>
  <si>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</si>
  <si>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</si>
  <si>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</si>
  <si>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</si>
  <si>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</si>
  <si>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</si>
  <si>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</si>
  <si>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</si>
  <si>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</si>
  <si>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</si>
  <si>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</si>
  <si>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</si>
  <si>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</si>
  <si>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</si>
  <si>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</si>
  <si>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</si>
  <si>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</si>
  <si>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</si>
  <si>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</si>
  <si>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</si>
  <si>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</si>
  <si>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</si>
  <si>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</si>
  <si>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</si>
  <si>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</si>
  <si>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</si>
  <si>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</si>
  <si>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</si>
  <si>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</si>
  <si>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</si>
  <si>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</si>
  <si>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</si>
  <si>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</si>
  <si>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</si>
  <si>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</si>
  <si>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</si>
  <si>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</si>
  <si>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</si>
  <si>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</si>
  <si>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</si>
  <si>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</si>
  <si>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</si>
  <si>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</si>
  <si>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</si>
  <si>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</si>
  <si>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</si>
  <si>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</si>
  <si>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</si>
  <si>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</si>
  <si>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</si>
  <si>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</si>
  <si>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</si>
  <si>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</si>
  <si>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</si>
  <si>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</si>
  <si>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</si>
  <si>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</si>
  <si>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</si>
  <si>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</si>
  <si>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</si>
  <si>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</si>
  <si>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</si>
  <si>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</si>
  <si>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</si>
  <si>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</si>
  <si>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</si>
  <si>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</si>
  <si>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</si>
  <si>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</si>
  <si>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</si>
  <si>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</si>
  <si>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</si>
  <si>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</si>
  <si>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</si>
  <si>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</si>
  <si>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</si>
  <si>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</si>
  <si>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</si>
  <si>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</si>
  <si>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</si>
  <si>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</si>
  <si>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</si>
  <si>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</si>
  <si>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</si>
  <si>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</si>
  <si>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</si>
  <si>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</si>
  <si>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</si>
  <si>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</si>
  <si>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</si>
  <si>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</si>
  <si>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</si>
  <si>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</si>
  <si>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</si>
  <si>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</si>
  <si>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</si>
  <si>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</si>
  <si>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</si>
  <si>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</si>
  <si>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</si>
  <si>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</si>
  <si>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</si>
  <si>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</si>
  <si>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</si>
  <si>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</si>
  <si>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</si>
  <si>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</si>
  <si>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</si>
  <si>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</si>
  <si>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</si>
  <si>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</si>
  <si>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</si>
  <si>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</si>
  <si>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</si>
  <si>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</si>
  <si>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</si>
  <si>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</si>
  <si>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</si>
  <si>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</si>
  <si>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</si>
  <si>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</si>
  <si>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</si>
  <si>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</si>
  <si>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</si>
  <si>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</si>
  <si>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</si>
  <si>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</si>
  <si>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</si>
  <si>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</si>
  <si>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</si>
  <si>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</si>
  <si>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</si>
  <si>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</si>
  <si>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</si>
  <si>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</si>
  <si>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</si>
  <si>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</si>
  <si>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</si>
  <si>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</si>
  <si>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</si>
  <si>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</si>
  <si>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</si>
  <si>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</si>
  <si>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</si>
  <si>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</si>
  <si>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</si>
  <si>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</si>
  <si>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</si>
  <si>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</si>
  <si>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</si>
  <si>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</si>
  <si>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</si>
  <si>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</si>
  <si>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</si>
  <si>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</si>
  <si>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</si>
  <si>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</si>
  <si>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</si>
  <si>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</si>
  <si>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</si>
  <si>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</si>
  <si>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</si>
  <si>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</si>
  <si>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</si>
  <si>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</si>
  <si>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</si>
  <si>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</si>
  <si>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</si>
  <si>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</si>
  <si>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</si>
  <si>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</si>
  <si>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</si>
  <si>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</si>
  <si>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</si>
  <si>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</si>
  <si>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</si>
  <si>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</si>
  <si>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</si>
  <si>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</si>
  <si>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</si>
  <si>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</si>
  <si>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</si>
  <si>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</si>
  <si>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</si>
  <si>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</si>
  <si>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</si>
  <si>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</si>
  <si>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</si>
  <si>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</si>
  <si>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</si>
  <si>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</si>
  <si>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</si>
  <si>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</si>
  <si>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</si>
  <si>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</si>
  <si>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</si>
  <si>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</si>
  <si>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</si>
  <si>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</si>
  <si>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</si>
  <si>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</si>
  <si>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</si>
  <si>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</si>
  <si>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</si>
  <si>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</si>
  <si>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</si>
  <si>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</si>
  <si>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</si>
  <si>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</si>
  <si>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</si>
  <si>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</si>
  <si>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</si>
  <si>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</si>
  <si>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</si>
  <si>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</si>
  <si>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</si>
  <si>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</si>
  <si>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</si>
  <si>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</si>
  <si>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</si>
  <si>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</si>
  <si>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</si>
  <si>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</si>
  <si>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</si>
  <si>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</si>
  <si>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</si>
  <si>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</si>
  <si>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</si>
  <si>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</si>
  <si>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</si>
  <si>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</si>
  <si>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</si>
  <si>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</si>
  <si>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</si>
  <si>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</si>
  <si>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</si>
  <si>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</si>
  <si>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</si>
  <si>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</si>
  <si>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</si>
  <si>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</si>
  <si>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</si>
  <si>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</si>
  <si>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</si>
  <si>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</si>
  <si>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</si>
  <si>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</si>
  <si>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</si>
  <si>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</si>
  <si>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</si>
  <si>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</si>
  <si>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</si>
  <si>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</si>
  <si>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</si>
  <si>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</si>
  <si>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</si>
  <si>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</si>
  <si>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</si>
  <si>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</si>
  <si>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</si>
  <si>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</si>
  <si>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</si>
  <si>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</si>
  <si>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</si>
  <si>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</si>
  <si>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</si>
  <si>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</si>
  <si>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</si>
  <si>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</si>
  <si>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</si>
  <si>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</si>
  <si>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</si>
  <si>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</si>
  <si>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</si>
  <si>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</si>
  <si>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</si>
  <si>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</si>
  <si>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</si>
  <si>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</si>
  <si>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</si>
  <si>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</si>
  <si>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</si>
  <si>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</si>
  <si>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</si>
  <si>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</si>
  <si>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</si>
  <si>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</si>
  <si>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</si>
  <si>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</si>
  <si>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</si>
  <si>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</si>
  <si>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</si>
  <si>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</si>
  <si>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</si>
  <si>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</si>
  <si>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</si>
  <si>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</si>
  <si>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</si>
  <si>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</si>
  <si>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</si>
  <si>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</si>
  <si>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</si>
  <si>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</si>
  <si>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</si>
  <si>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</si>
  <si>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</si>
  <si>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</si>
  <si>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</si>
  <si>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</si>
  <si>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</si>
  <si>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</si>
  <si>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</si>
  <si>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</si>
  <si>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</si>
  <si>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</si>
  <si>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</si>
  <si>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</si>
  <si>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</si>
  <si>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</si>
  <si>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</si>
  <si>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</si>
  <si>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</si>
  <si>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</si>
  <si>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</si>
  <si>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</si>
  <si>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</si>
  <si>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</si>
  <si>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</si>
  <si>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</si>
  <si>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</si>
  <si>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</si>
  <si>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</si>
  <si>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</si>
  <si>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</si>
  <si>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</si>
  <si>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</si>
  <si>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</si>
  <si>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</si>
  <si>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</si>
  <si>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</si>
  <si>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</si>
  <si>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</si>
  <si>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</si>
  <si>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</si>
  <si>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</si>
  <si>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</si>
  <si>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</si>
  <si>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</si>
  <si>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</si>
  <si>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</si>
  <si>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</si>
  <si>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</si>
  <si>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</si>
  <si>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</si>
  <si>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</si>
  <si>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</si>
  <si>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</si>
  <si>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</si>
  <si>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</si>
  <si>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</si>
  <si>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</si>
  <si>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</si>
  <si>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</si>
  <si>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</si>
  <si>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</si>
  <si>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</si>
  <si>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</si>
  <si>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</si>
  <si>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</si>
  <si>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</si>
  <si>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</si>
  <si>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</si>
  <si>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</si>
  <si>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</si>
  <si>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</si>
  <si>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</si>
  <si>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</si>
  <si>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</si>
  <si>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</si>
  <si>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</si>
  <si>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</si>
  <si>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</si>
  <si>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</si>
  <si>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</si>
  <si>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</si>
  <si>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</si>
  <si>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</si>
  <si>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</si>
  <si>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</si>
  <si>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</si>
  <si>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</si>
  <si>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</si>
  <si>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</si>
  <si>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</si>
  <si>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</si>
  <si>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</si>
  <si>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</si>
  <si>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</si>
  <si>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</si>
  <si>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</si>
  <si>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</si>
  <si>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</si>
  <si>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</si>
  <si>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</si>
  <si>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</si>
  <si>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</si>
  <si>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</si>
  <si>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</si>
  <si>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</si>
  <si>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</si>
  <si>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</si>
  <si>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</si>
  <si>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</si>
  <si>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</si>
  <si>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</si>
  <si>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</si>
  <si>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</si>
  <si>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</si>
  <si>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</si>
  <si>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</si>
  <si>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</si>
  <si>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</si>
  <si>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</si>
  <si>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</si>
  <si>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</si>
  <si>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</si>
  <si>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</si>
  <si>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</si>
  <si>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</si>
  <si>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</si>
  <si>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</si>
  <si>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</si>
  <si>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</si>
  <si>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</si>
  <si>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</si>
  <si>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</si>
  <si>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</si>
  <si>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</si>
  <si>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</si>
  <si>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</si>
  <si>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</si>
  <si>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</si>
  <si>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</si>
  <si>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</si>
  <si>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</si>
  <si>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</si>
  <si>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</si>
  <si>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</si>
  <si>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</si>
  <si>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</si>
  <si>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</si>
  <si>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</si>
  <si>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</si>
  <si>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</si>
  <si>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</si>
  <si>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</si>
  <si>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</si>
  <si>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</si>
  <si>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</si>
  <si>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</si>
  <si>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</si>
  <si>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</si>
  <si>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</si>
  <si>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</si>
  <si>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</si>
  <si>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</si>
  <si>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</si>
  <si>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</si>
  <si>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</si>
  <si>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</si>
  <si>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</si>
  <si>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</si>
  <si>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</si>
  <si>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</si>
  <si>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</si>
  <si>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</si>
  <si>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</si>
  <si>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</si>
  <si>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</si>
  <si>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</si>
  <si>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</si>
  <si>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</si>
  <si>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</si>
  <si>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</si>
  <si>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</si>
  <si>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</si>
  <si>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</si>
  <si>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</si>
  <si>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</si>
  <si>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</si>
  <si>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</si>
  <si>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</si>
  <si>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</si>
  <si>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</si>
  <si>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</si>
  <si>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</si>
  <si>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</si>
  <si>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</si>
  <si>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</si>
  <si>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</si>
  <si>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</si>
  <si>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</si>
  <si>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</si>
  <si>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</si>
  <si>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</si>
  <si>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</si>
  <si>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</si>
  <si>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</si>
  <si>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</si>
  <si>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</si>
  <si>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</si>
  <si>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</si>
  <si>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</si>
  <si>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</si>
  <si>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</si>
  <si>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</si>
  <si>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</si>
  <si>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</si>
  <si>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</si>
  <si>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</si>
  <si>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</si>
  <si>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</si>
  <si>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</si>
  <si>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</si>
  <si>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</si>
  <si>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</si>
  <si>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</si>
  <si>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</si>
  <si>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</si>
  <si>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</si>
  <si>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</si>
  <si>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</si>
  <si>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</si>
  <si>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</si>
  <si>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</si>
  <si>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</si>
  <si>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</si>
  <si>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</si>
  <si>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</si>
  <si>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</si>
  <si>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</si>
  <si>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</si>
  <si>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</si>
  <si>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</si>
  <si>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</si>
  <si>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</si>
  <si>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</si>
  <si>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</si>
  <si>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</si>
  <si>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</si>
  <si>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</si>
  <si>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</si>
  <si>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</si>
  <si>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</si>
  <si>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</si>
  <si>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</si>
  <si>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</si>
  <si>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</si>
  <si>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</si>
  <si>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</si>
  <si>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</si>
  <si>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</si>
  <si>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</si>
  <si>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</si>
  <si>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</si>
  <si>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</si>
  <si>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</si>
  <si>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</si>
  <si>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</si>
  <si>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</si>
  <si>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</si>
  <si>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</si>
  <si>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</si>
  <si>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</si>
  <si>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</si>
  <si>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</si>
  <si>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</si>
  <si>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</si>
  <si>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</si>
  <si>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</si>
  <si>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</si>
  <si>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</si>
  <si>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</si>
  <si>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</si>
  <si>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</si>
  <si>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</si>
  <si>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</si>
  <si>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</si>
  <si>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</si>
  <si>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</si>
  <si>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</si>
  <si>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</si>
  <si>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</si>
  <si>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</si>
  <si>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</si>
  <si>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</si>
  <si>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</si>
  <si>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</si>
  <si>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</si>
  <si>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</si>
  <si>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</si>
  <si>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</si>
  <si>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</si>
  <si>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</si>
  <si>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</si>
  <si>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</si>
  <si>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</si>
  <si>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</si>
  <si>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</si>
  <si>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</si>
  <si>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</si>
  <si>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</si>
  <si>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</si>
  <si>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</si>
  <si>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</si>
  <si>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</si>
  <si>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</si>
  <si>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</si>
  <si>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</si>
  <si>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</si>
  <si>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</si>
  <si>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</si>
  <si>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</si>
  <si>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</si>
  <si>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</si>
  <si>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</si>
  <si>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</si>
  <si>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</si>
  <si>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</si>
  <si>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</si>
  <si>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</si>
  <si>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</si>
  <si>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</si>
  <si>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</si>
  <si>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</si>
  <si>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</si>
  <si>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</si>
  <si>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</si>
  <si>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</si>
  <si>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</si>
  <si>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</si>
  <si>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</si>
  <si>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</si>
  <si>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</si>
  <si>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</si>
  <si>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</si>
  <si>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</si>
  <si>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</si>
  <si>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</si>
  <si>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</si>
  <si>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</si>
  <si>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</si>
  <si>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</si>
  <si>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</si>
  <si>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</si>
  <si>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</si>
  <si>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</si>
  <si>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</si>
  <si>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</si>
  <si>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</si>
  <si>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</si>
  <si>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</si>
  <si>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</si>
  <si>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</si>
  <si>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</si>
  <si>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</si>
  <si>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</si>
  <si>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</si>
  <si>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</si>
  <si>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</si>
  <si>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</si>
  <si>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</si>
  <si>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</si>
  <si>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</si>
  <si>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</si>
  <si>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</si>
  <si>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</si>
  <si>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</si>
  <si>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</si>
  <si>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</si>
  <si>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</si>
  <si>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</si>
  <si>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</si>
  <si>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</si>
  <si>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</si>
  <si>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</si>
  <si>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</si>
  <si>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</si>
  <si>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</si>
  <si>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</si>
  <si>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</si>
  <si>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</si>
  <si>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</si>
  <si>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</si>
  <si>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</si>
  <si>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</si>
  <si>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</si>
  <si>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</si>
  <si>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</si>
  <si>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</si>
  <si>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</si>
  <si>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</si>
  <si>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</si>
  <si>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</si>
  <si>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</si>
  <si>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</si>
  <si>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</si>
  <si>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</si>
  <si>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</si>
  <si>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</si>
  <si>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</si>
  <si>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</si>
  <si>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</si>
  <si>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</si>
  <si>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</si>
  <si>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</si>
  <si>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</si>
  <si>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</si>
  <si>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</si>
  <si>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</si>
  <si>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</si>
  <si>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</si>
  <si>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</si>
  <si>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</si>
  <si>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</si>
  <si>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</si>
  <si>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</si>
  <si>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</si>
  <si>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</si>
  <si>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</si>
  <si>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</si>
  <si>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</si>
  <si>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</si>
  <si>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</si>
  <si>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</si>
  <si>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</si>
  <si>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</si>
  <si>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</si>
  <si>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</si>
  <si>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</si>
  <si>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</si>
  <si>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</si>
  <si>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</si>
  <si>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</si>
  <si>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</si>
  <si>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</si>
  <si>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</si>
  <si>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</si>
  <si>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</si>
  <si>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</si>
  <si>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</si>
  <si>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</si>
  <si>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</si>
  <si>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</si>
  <si>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</si>
  <si>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</si>
  <si>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</si>
  <si>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</si>
  <si>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</si>
  <si>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</si>
  <si>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</si>
  <si>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</si>
  <si>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</si>
  <si>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</si>
  <si>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</si>
  <si>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</si>
  <si>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</si>
  <si>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</si>
  <si>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</si>
  <si>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</si>
  <si>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</si>
  <si>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</si>
  <si>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</si>
  <si>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</si>
  <si>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</si>
  <si>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</si>
  <si>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</si>
  <si>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</si>
  <si>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</si>
  <si>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</si>
  <si>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</si>
  <si>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</si>
  <si>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</si>
  <si>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</si>
  <si>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</si>
  <si>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</si>
  <si>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</si>
  <si>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</si>
  <si>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</si>
  <si>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</si>
  <si>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</si>
  <si>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</si>
  <si>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</si>
  <si>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</si>
  <si>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</si>
  <si>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</si>
  <si>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</si>
  <si>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</si>
  <si>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</si>
  <si>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</si>
  <si>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</si>
  <si>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</si>
  <si>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</si>
  <si>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</si>
  <si>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</si>
  <si>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</si>
  <si>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</si>
  <si>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</si>
  <si>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</si>
  <si>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</si>
  <si>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</si>
  <si>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</si>
  <si>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</si>
  <si>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</si>
  <si>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</si>
  <si>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</si>
  <si>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</si>
  <si>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</si>
  <si>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</si>
  <si>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</si>
  <si>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</si>
  <si>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</si>
  <si>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</si>
  <si>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</si>
  <si>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</si>
  <si>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</si>
  <si>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</si>
  <si>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</si>
  <si>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</si>
  <si>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</si>
  <si>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</si>
  <si>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</si>
  <si>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</si>
  <si>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</si>
  <si>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</si>
  <si>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</si>
  <si>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</si>
  <si>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</si>
  <si>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</si>
  <si>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</si>
  <si>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</si>
  <si>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</si>
  <si>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</si>
  <si>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</si>
  <si>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</si>
  <si>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</si>
  <si>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</si>
  <si>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</si>
  <si>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</si>
  <si>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</si>
  <si>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</si>
  <si>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</si>
  <si>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</si>
  <si>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</si>
  <si>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</si>
  <si>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</si>
  <si>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</si>
  <si>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</si>
  <si>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</si>
  <si>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</si>
  <si>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</si>
  <si>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</si>
  <si>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</si>
  <si>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</si>
  <si>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</si>
  <si>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</si>
  <si>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</si>
  <si>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</si>
  <si>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</si>
  <si>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</si>
  <si>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</si>
  <si>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</si>
  <si>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</si>
  <si>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</si>
  <si>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</si>
  <si>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</si>
  <si>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</si>
  <si>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</si>
  <si>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</si>
  <si>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</si>
  <si>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</si>
  <si>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</si>
  <si>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</si>
  <si>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</si>
  <si>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</si>
  <si>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</si>
  <si>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</si>
  <si>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</si>
  <si>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</si>
  <si>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</si>
  <si>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</si>
  <si>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</si>
  <si>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</si>
  <si>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</si>
  <si>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</si>
  <si>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</si>
  <si>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</si>
  <si>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</si>
  <si>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</si>
  <si>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</si>
  <si>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</si>
  <si>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</si>
  <si>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</si>
  <si>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</si>
  <si>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</si>
  <si>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</si>
  <si>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</si>
  <si>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</si>
  <si>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</si>
  <si>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</si>
  <si>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</si>
  <si>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</si>
  <si>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</si>
  <si>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</si>
  <si>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</si>
  <si>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</si>
  <si>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</si>
  <si>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</si>
  <si>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</si>
  <si>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</si>
  <si>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</si>
  <si>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</si>
  <si>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</si>
  <si>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</si>
  <si>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</si>
  <si>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</si>
  <si>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</si>
  <si>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</si>
  <si>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</si>
  <si>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</si>
  <si>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</si>
  <si>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</si>
  <si>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</si>
  <si>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</si>
  <si>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</si>
  <si>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</si>
  <si>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</si>
  <si>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</si>
  <si>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</si>
  <si>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</si>
  <si>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</si>
  <si>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</si>
  <si>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</si>
  <si>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</si>
  <si>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</si>
  <si>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</si>
  <si>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</si>
  <si>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</si>
  <si>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</si>
  <si>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</si>
  <si>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</si>
  <si>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</si>
  <si>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</si>
  <si>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</si>
  <si>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</si>
  <si>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</si>
  <si>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</si>
  <si>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</si>
  <si>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</si>
  <si>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</si>
  <si>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</si>
  <si>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</si>
  <si>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</si>
  <si>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</si>
  <si>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</si>
  <si>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</si>
  <si>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</si>
  <si>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</si>
  <si>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</si>
  <si>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</si>
  <si>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</si>
  <si>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</si>
  <si>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</si>
  <si>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</si>
  <si>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</si>
  <si>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</si>
  <si>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</si>
  <si>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</si>
  <si>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</si>
  <si>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</si>
  <si>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</si>
  <si>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</si>
  <si>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</si>
  <si>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</si>
  <si>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</si>
  <si>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</si>
  <si>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</si>
  <si>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</si>
  <si>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</si>
  <si>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</si>
  <si>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</si>
  <si>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</si>
  <si>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</si>
  <si>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</si>
  <si>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</si>
  <si>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</si>
  <si>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</si>
  <si>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</si>
  <si>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</si>
  <si>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</si>
  <si>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</si>
  <si>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</si>
  <si>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</si>
  <si>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</si>
  <si>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</si>
  <si>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</si>
  <si>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</si>
  <si>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</si>
  <si>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</si>
  <si>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</si>
  <si>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</si>
  <si>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</si>
  <si>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</si>
  <si>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</si>
  <si>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</si>
  <si>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</si>
  <si>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</si>
  <si>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</si>
  <si>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</si>
  <si>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</si>
  <si>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</si>
  <si>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</si>
  <si>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</si>
  <si>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</si>
  <si>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</si>
  <si>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</si>
  <si>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</si>
  <si>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</si>
  <si>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</si>
  <si>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</si>
  <si>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</si>
  <si>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</si>
  <si>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</si>
  <si>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</si>
  <si>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</si>
  <si>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</si>
  <si>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</si>
  <si>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</si>
  <si>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</si>
  <si>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</si>
  <si>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</si>
  <si>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</si>
  <si>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</si>
  <si>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</si>
  <si>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</si>
  <si>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</si>
  <si>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</si>
  <si>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</si>
  <si>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</si>
  <si>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</si>
  <si>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</si>
  <si>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</si>
  <si>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</si>
  <si>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</si>
  <si>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</si>
  <si>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</si>
  <si>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</si>
  <si>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</si>
  <si>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</si>
  <si>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</si>
  <si>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</si>
  <si>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</si>
  <si>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</si>
  <si>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</si>
  <si>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</si>
  <si>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</si>
  <si>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</si>
  <si>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</si>
  <si>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</si>
  <si>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</si>
  <si>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</si>
  <si>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</si>
  <si>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</si>
  <si>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</si>
  <si>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</si>
  <si>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</si>
  <si>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</si>
  <si>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</si>
  <si>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</si>
  <si>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</si>
  <si>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</si>
  <si>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</si>
  <si>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</si>
  <si>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</si>
  <si>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</si>
  <si>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</si>
  <si>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</si>
  <si>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</si>
  <si>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</si>
  <si>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</si>
  <si>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</si>
  <si>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</si>
  <si>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</si>
  <si>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</si>
  <si>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</si>
  <si>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</si>
  <si>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</si>
  <si>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</si>
  <si>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</si>
  <si>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</si>
  <si>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</si>
  <si>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</si>
  <si>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</si>
  <si>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</si>
  <si>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</si>
  <si>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</si>
  <si>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</si>
  <si>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</si>
  <si>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</si>
  <si>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</si>
  <si>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</si>
  <si>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</si>
  <si>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</si>
  <si>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</si>
  <si>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</si>
  <si>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</si>
  <si>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</si>
  <si>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</si>
  <si>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</si>
  <si>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</si>
  <si>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</si>
  <si>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</si>
  <si>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</si>
  <si>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</si>
  <si>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</si>
  <si>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</si>
  <si>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</si>
  <si>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</si>
  <si>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</si>
  <si>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</si>
  <si>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</si>
  <si>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</si>
  <si>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</si>
  <si>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</si>
  <si>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</si>
  <si>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</si>
  <si>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</si>
  <si>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</si>
  <si>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</si>
  <si>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</si>
  <si>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</si>
  <si>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</si>
  <si>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</si>
  <si>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</si>
  <si>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</si>
  <si>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</si>
  <si>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</si>
  <si>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</si>
  <si>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</si>
  <si>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</si>
  <si>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</si>
  <si>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</si>
  <si>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</si>
  <si>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</si>
  <si>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</si>
  <si>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</si>
  <si>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</si>
  <si>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</si>
  <si>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</si>
  <si>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</si>
  <si>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</si>
  <si>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</si>
  <si>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</si>
  <si>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</si>
  <si>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</si>
  <si>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</si>
  <si>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</si>
  <si>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</si>
  <si>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</si>
  <si>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</si>
  <si>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</si>
  <si>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</si>
  <si>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</si>
  <si>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</si>
  <si>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</si>
  <si>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</si>
  <si>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</si>
  <si>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</si>
  <si>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</si>
  <si>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</si>
  <si>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</si>
  <si>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</si>
  <si>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</si>
  <si>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</si>
  <si>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</si>
  <si>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</si>
  <si>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</si>
  <si>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</si>
  <si>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</si>
  <si>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</si>
  <si>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</si>
  <si>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</si>
  <si>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</si>
  <si>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</si>
  <si>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</si>
  <si>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</si>
  <si>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</si>
  <si>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</si>
  <si>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</si>
  <si>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</si>
  <si>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</si>
  <si>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</si>
  <si>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</si>
  <si>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</si>
  <si>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</si>
  <si>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</si>
  <si>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</si>
  <si>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</si>
  <si>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</si>
  <si>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</si>
  <si>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</si>
  <si>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</si>
  <si>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</si>
  <si>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</si>
  <si>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</si>
  <si>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</si>
  <si>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</si>
  <si>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</si>
  <si>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</si>
  <si>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</si>
  <si>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</si>
  <si>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</si>
  <si>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</si>
  <si>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</si>
  <si>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</si>
  <si>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</si>
  <si>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</si>
  <si>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</si>
  <si>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</si>
  <si>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</si>
  <si>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</si>
  <si>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</si>
  <si>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</si>
  <si>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</si>
  <si>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</si>
  <si>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</si>
  <si>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</si>
  <si>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</si>
  <si>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</si>
  <si>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</si>
  <si>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</si>
  <si>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</si>
  <si>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</si>
  <si>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</si>
  <si>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</si>
  <si>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</si>
  <si>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</si>
  <si>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</si>
  <si>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</si>
  <si>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</si>
  <si>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</si>
  <si>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</si>
  <si>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</si>
  <si>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</si>
  <si>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</si>
  <si>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</si>
  <si>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</si>
  <si>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</si>
  <si>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</si>
  <si>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</si>
  <si>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</si>
  <si>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</si>
  <si>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</si>
  <si>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</si>
  <si>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</si>
  <si>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</si>
  <si>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</si>
  <si>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</si>
  <si>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</si>
  <si>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</si>
  <si>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</si>
  <si>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</si>
  <si>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</si>
  <si>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</si>
  <si>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</si>
  <si>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</si>
  <si>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</si>
  <si>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</si>
  <si>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</si>
  <si>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</si>
  <si>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</si>
  <si>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</si>
  <si>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</si>
  <si>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</si>
  <si>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</si>
  <si>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</si>
  <si>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</si>
  <si>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</si>
  <si>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</si>
  <si>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</si>
  <si>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</si>
  <si>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</si>
  <si>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</si>
  <si>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</si>
  <si>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</si>
  <si>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</si>
  <si>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</si>
  <si>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</si>
  <si>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</si>
  <si>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</si>
  <si>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</si>
  <si>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</si>
  <si>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</si>
  <si>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</si>
  <si>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</si>
  <si>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</si>
  <si>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</si>
  <si>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</si>
  <si>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</si>
  <si>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</si>
  <si>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</si>
  <si>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</si>
  <si>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</si>
  <si>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</si>
  <si>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</si>
  <si>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</si>
  <si>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</si>
  <si>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</si>
  <si>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</si>
  <si>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</si>
  <si>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</si>
  <si>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</si>
  <si>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</si>
  <si>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</si>
  <si>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</si>
  <si>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</si>
  <si>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</si>
  <si>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</si>
  <si>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</si>
  <si>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</si>
  <si>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</si>
  <si>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</si>
  <si>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</si>
  <si>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</si>
  <si>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</si>
  <si>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</si>
  <si>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</si>
  <si>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</si>
  <si>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</si>
  <si>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</si>
  <si>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</si>
  <si>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</si>
  <si>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</si>
  <si>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</si>
  <si>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</si>
  <si>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</si>
  <si>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</si>
  <si>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</si>
  <si>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</si>
  <si>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</si>
  <si>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</si>
  <si>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</si>
  <si>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</si>
  <si>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</si>
  <si>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</si>
  <si>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</si>
  <si>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</si>
  <si>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</si>
  <si>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</si>
  <si>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</si>
  <si>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</si>
  <si>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</si>
  <si>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</si>
  <si>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</si>
  <si>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</si>
  <si>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</si>
  <si>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</si>
  <si>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</si>
  <si>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</si>
  <si>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</si>
  <si>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</si>
  <si>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</si>
  <si>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</si>
  <si>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</si>
  <si>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</si>
  <si>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</si>
  <si>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</si>
  <si>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</si>
  <si>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</si>
  <si>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</si>
  <si>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</si>
  <si>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</si>
  <si>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</si>
  <si>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</si>
  <si>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</si>
  <si>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</si>
  <si>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</si>
  <si>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</si>
  <si>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</si>
  <si>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</si>
  <si>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</si>
  <si>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</si>
  <si>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</si>
  <si>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</si>
  <si>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</si>
  <si>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</si>
  <si>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</si>
  <si>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</si>
  <si>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</si>
  <si>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</si>
  <si>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</si>
  <si>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</si>
  <si>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</si>
  <si>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</si>
  <si>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</si>
  <si>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</si>
  <si>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</si>
  <si>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</si>
  <si>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</si>
  <si>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</si>
  <si>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</si>
  <si>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</si>
  <si>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</si>
  <si>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</si>
  <si>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</si>
  <si>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</si>
  <si>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</si>
  <si>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</si>
  <si>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</si>
  <si>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</si>
  <si>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</si>
  <si>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</si>
  <si>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</si>
  <si>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</si>
  <si>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</si>
  <si>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</si>
  <si>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</si>
  <si>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</si>
  <si>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</si>
  <si>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</si>
  <si>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</si>
  <si>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</si>
  <si>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</si>
  <si>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</si>
  <si>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</si>
  <si>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</si>
  <si>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</si>
  <si>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</si>
  <si>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</si>
  <si>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</si>
  <si>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</si>
  <si>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</si>
  <si>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</si>
  <si>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</si>
  <si>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</si>
  <si>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</si>
  <si>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</si>
  <si>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</si>
  <si>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</si>
  <si>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</si>
  <si>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</si>
  <si>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</si>
  <si>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</si>
  <si>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</si>
  <si>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</si>
  <si>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</si>
  <si>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</si>
  <si>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</si>
  <si>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</si>
  <si>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</si>
  <si>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</si>
  <si>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</si>
  <si>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</si>
  <si>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</si>
  <si>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</si>
  <si>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</si>
  <si>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</si>
  <si>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</si>
  <si>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</si>
  <si>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</si>
  <si>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</si>
  <si>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</si>
  <si>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</si>
  <si>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</si>
  <si>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</si>
  <si>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</si>
  <si>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</si>
  <si>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</si>
  <si>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</si>
  <si>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</si>
  <si>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</si>
  <si>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</si>
  <si>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</si>
  <si>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</si>
  <si>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</si>
  <si>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</si>
  <si>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</si>
  <si>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</si>
  <si>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</si>
  <si>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</si>
  <si>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</si>
  <si>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</si>
  <si>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</si>
  <si>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</si>
  <si>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</si>
  <si>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</si>
  <si>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</si>
  <si>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</si>
  <si>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</si>
  <si>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</si>
  <si>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</si>
  <si>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</si>
  <si>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</si>
  <si>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</si>
  <si>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</si>
  <si>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</si>
  <si>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</si>
  <si>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</si>
  <si>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</si>
  <si>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</si>
  <si>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</si>
  <si>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</si>
  <si>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</si>
  <si>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</si>
  <si>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</si>
  <si>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</si>
  <si>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</si>
  <si>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</si>
  <si>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</si>
  <si>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</si>
  <si>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</si>
  <si>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</si>
  <si>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</si>
  <si>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</si>
  <si>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</si>
  <si>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</si>
  <si>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</si>
  <si>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</si>
  <si>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</si>
  <si>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</si>
  <si>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</si>
  <si>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</si>
  <si>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</si>
  <si>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</si>
  <si>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</si>
  <si>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</si>
  <si>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</si>
  <si>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</si>
  <si>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</si>
  <si>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</si>
  <si>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</si>
  <si>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</si>
  <si>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</si>
  <si>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</si>
  <si>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</si>
  <si>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</si>
  <si>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</si>
  <si>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</si>
  <si>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</si>
  <si>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</si>
  <si>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</si>
  <si>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</si>
  <si>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</si>
  <si>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</si>
  <si>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</si>
  <si>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</si>
  <si>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</si>
  <si>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</si>
  <si>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</si>
  <si>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</si>
  <si>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</si>
  <si>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</si>
  <si>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</si>
  <si>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</si>
  <si>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</si>
  <si>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</si>
  <si>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</si>
  <si>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</si>
  <si>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</si>
  <si>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</si>
  <si>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</si>
  <si>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</si>
  <si>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</si>
  <si>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</si>
  <si>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</si>
  <si>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</si>
  <si>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</si>
  <si>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</si>
  <si>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</si>
  <si>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</si>
  <si>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</si>
  <si>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</si>
  <si>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</si>
  <si>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</si>
  <si>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</si>
  <si>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</si>
  <si>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</si>
  <si>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</si>
  <si>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</si>
  <si>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</si>
  <si>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</si>
  <si>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</si>
  <si>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</si>
  <si>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</si>
  <si>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</si>
  <si>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</si>
  <si>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</si>
  <si>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</si>
  <si>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</si>
  <si>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</si>
  <si>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</si>
  <si>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</si>
  <si>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</si>
  <si>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</si>
  <si>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</si>
  <si>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</si>
  <si>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</si>
  <si>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</si>
  <si>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</si>
  <si>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</si>
  <si>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</si>
  <si>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</si>
  <si>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</si>
  <si>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</si>
  <si>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</si>
  <si>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</si>
  <si>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</si>
  <si>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</si>
  <si>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</si>
  <si>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</si>
  <si>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</si>
  <si>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</si>
  <si>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</si>
  <si>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</si>
  <si>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</si>
  <si>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</si>
  <si>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</si>
  <si>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</si>
  <si>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</si>
  <si>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</si>
  <si>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</si>
  <si>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</si>
  <si>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</si>
  <si>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</si>
  <si>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</si>
  <si>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</si>
  <si>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</si>
  <si>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</si>
  <si>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</si>
  <si>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</si>
  <si>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</si>
  <si>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</si>
  <si>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</si>
  <si>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</si>
  <si>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</si>
  <si>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</si>
  <si>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</si>
  <si>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</si>
  <si>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</si>
  <si>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</si>
  <si>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</si>
  <si>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</si>
  <si>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</si>
  <si>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</si>
  <si>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</si>
  <si>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</si>
  <si>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</si>
  <si>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</si>
  <si>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</si>
  <si>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</si>
  <si>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</si>
  <si>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</si>
  <si>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</si>
  <si>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</si>
  <si>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</si>
  <si>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</si>
  <si>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</si>
  <si>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</si>
  <si>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</si>
  <si>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</si>
  <si>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</si>
  <si>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</si>
  <si>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</si>
  <si>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</si>
  <si>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</si>
  <si>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</si>
  <si>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</si>
  <si>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</si>
  <si>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</si>
  <si>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</si>
  <si>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</si>
  <si>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</si>
  <si>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</si>
  <si>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</si>
  <si>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</si>
  <si>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</si>
  <si>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</si>
  <si>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</si>
  <si>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</si>
  <si>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</si>
  <si>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</si>
  <si>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</si>
  <si>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</si>
  <si>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</si>
  <si>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</si>
  <si>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</si>
  <si>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</si>
  <si>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</si>
  <si>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</si>
  <si>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</si>
  <si>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</si>
  <si>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</si>
  <si>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</si>
  <si>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</si>
  <si>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</si>
  <si>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</si>
  <si>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</si>
  <si>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</si>
  <si>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</si>
  <si>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</si>
  <si>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</si>
  <si>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</si>
  <si>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</si>
  <si>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</si>
  <si>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</si>
  <si>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</si>
  <si>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</si>
  <si>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</si>
  <si>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</si>
  <si>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</si>
  <si>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</si>
  <si>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</si>
  <si>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</si>
  <si>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</si>
  <si>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</si>
  <si>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</si>
  <si>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</si>
  <si>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</si>
  <si>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</si>
  <si>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</si>
  <si>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</si>
  <si>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</si>
  <si>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</si>
  <si>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</si>
  <si>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</si>
  <si>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</si>
  <si>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</si>
  <si>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</si>
  <si>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</si>
  <si>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</si>
  <si>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</si>
  <si>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</si>
  <si>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</si>
  <si>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</si>
  <si>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</si>
  <si>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</si>
  <si>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</si>
  <si>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</si>
  <si>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</si>
  <si>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</si>
  <si>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</si>
  <si>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</si>
  <si>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</si>
  <si>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</si>
  <si>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</si>
  <si>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</si>
  <si>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</si>
  <si>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</si>
  <si>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</si>
  <si>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</si>
  <si>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</si>
  <si>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</si>
  <si>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</si>
  <si>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</si>
  <si>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</si>
  <si>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</si>
  <si>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</si>
  <si>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</si>
  <si>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</si>
  <si>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</si>
  <si>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</si>
  <si>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</si>
  <si>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</si>
  <si>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</si>
  <si>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</si>
  <si>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</si>
  <si>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</si>
  <si>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</si>
  <si>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</si>
  <si>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</si>
  <si>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</si>
  <si>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</si>
  <si>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</si>
  <si>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</si>
  <si>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</si>
  <si>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</si>
  <si>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</si>
  <si>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</si>
  <si>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</si>
  <si>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</si>
  <si>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</si>
  <si>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</si>
  <si>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</si>
  <si>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</si>
  <si>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</si>
  <si>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</si>
  <si>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</si>
  <si>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</si>
  <si>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</si>
  <si>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</si>
  <si>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</si>
  <si>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</si>
  <si>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</si>
  <si>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</si>
  <si>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</si>
  <si>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</si>
  <si>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</si>
  <si>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</si>
  <si>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</si>
  <si>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</si>
  <si>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</si>
  <si>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</si>
  <si>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</si>
  <si>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</si>
  <si>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</si>
  <si>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</si>
  <si>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</si>
  <si>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</si>
  <si>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</si>
  <si>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</si>
  <si>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</si>
  <si>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</si>
  <si>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</si>
  <si>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</si>
  <si>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</si>
  <si>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</si>
  <si>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</si>
  <si>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</si>
  <si>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</si>
  <si>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</si>
  <si>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</si>
  <si>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</si>
  <si>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</si>
  <si>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</si>
  <si>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</si>
  <si>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</si>
  <si>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</si>
  <si>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</si>
  <si>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</si>
  <si>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</si>
  <si>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</si>
  <si>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</si>
  <si>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</si>
  <si>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</si>
  <si>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</si>
  <si>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</si>
  <si>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</si>
  <si>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</si>
  <si>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</si>
  <si>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</si>
  <si>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</si>
  <si>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</si>
  <si>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</si>
  <si>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</si>
  <si>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</si>
  <si>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</si>
  <si>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</si>
  <si>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</si>
  <si>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</si>
  <si>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</si>
  <si>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</si>
  <si>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</si>
  <si>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</si>
  <si>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</si>
  <si>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</si>
  <si>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</si>
  <si>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</si>
  <si>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</si>
  <si>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</si>
  <si>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</si>
  <si>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</si>
  <si>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</si>
  <si>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</si>
  <si>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</si>
  <si>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</si>
  <si>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</si>
  <si>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</si>
  <si>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</si>
  <si>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</si>
  <si>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</si>
  <si>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</si>
  <si>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</si>
  <si>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</si>
  <si>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</si>
  <si>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</si>
  <si>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</si>
  <si>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</si>
  <si>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</si>
  <si>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</si>
  <si>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</si>
  <si>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</si>
  <si>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</si>
  <si>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</si>
  <si>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</si>
  <si>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</si>
  <si>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</si>
  <si>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</si>
  <si>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</si>
  <si>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</si>
  <si>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</si>
  <si>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</si>
  <si>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</si>
  <si>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</si>
  <si>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</si>
  <si>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</si>
  <si>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</si>
  <si>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</si>
  <si>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</si>
  <si>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</si>
  <si>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</si>
  <si>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</si>
  <si>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</si>
  <si>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</si>
  <si>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</si>
  <si>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</si>
  <si>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</si>
  <si>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</si>
  <si>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</si>
  <si>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</si>
  <si>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</si>
  <si>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</si>
  <si>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</si>
  <si>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</si>
  <si>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</si>
  <si>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</si>
  <si>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</si>
  <si>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</si>
  <si>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</si>
  <si>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</si>
  <si>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</si>
  <si>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</si>
  <si>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</si>
  <si>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</si>
  <si>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</si>
  <si>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</si>
  <si>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</si>
  <si>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</si>
  <si>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</si>
  <si>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</si>
  <si>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</si>
  <si>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</si>
  <si>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</si>
  <si>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</si>
  <si>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</si>
  <si>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</si>
  <si>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</si>
  <si>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</si>
  <si>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</si>
  <si>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</si>
  <si>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</si>
  <si>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</si>
  <si>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</si>
  <si>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</si>
  <si>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</si>
  <si>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</si>
  <si>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</si>
  <si>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</si>
  <si>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</si>
  <si>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</si>
  <si>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</si>
  <si>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</si>
  <si>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</si>
  <si>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</si>
  <si>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</si>
  <si>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</si>
  <si>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</si>
  <si>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</si>
  <si>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</si>
  <si>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</si>
  <si>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</si>
  <si>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</si>
  <si>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</si>
  <si>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</si>
  <si>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</si>
  <si>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</si>
  <si>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</si>
  <si>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</si>
  <si>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</si>
  <si>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</si>
  <si>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</si>
  <si>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</si>
  <si>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</si>
  <si>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</si>
  <si>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</si>
  <si>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</si>
  <si>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</si>
  <si>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</si>
  <si>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</si>
  <si>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</si>
  <si>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</si>
  <si>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</si>
  <si>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</si>
  <si>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</si>
  <si>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</si>
  <si>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</si>
  <si>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</si>
  <si>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</si>
  <si>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</si>
  <si>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</si>
  <si>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</si>
  <si>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</si>
  <si>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</si>
  <si>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</si>
  <si>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</si>
  <si>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</si>
  <si>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</si>
  <si>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</si>
  <si>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</si>
  <si>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</si>
  <si>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</si>
  <si>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</si>
  <si>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</si>
  <si>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</si>
  <si>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</si>
  <si>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</si>
  <si>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</si>
  <si>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</si>
  <si>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</si>
  <si>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</si>
  <si>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</si>
  <si>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</si>
  <si>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</si>
  <si>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</si>
  <si>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</si>
  <si>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</si>
  <si>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</si>
  <si>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</si>
  <si>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</si>
  <si>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</si>
  <si>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</si>
  <si>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</si>
  <si>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</si>
  <si>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</si>
  <si>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</si>
  <si>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</si>
  <si>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</si>
  <si>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</si>
  <si>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</si>
  <si>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</si>
  <si>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</si>
  <si>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</si>
  <si>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</si>
  <si>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</si>
  <si>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</si>
  <si>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</si>
  <si>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</si>
  <si>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</si>
  <si>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</si>
  <si>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</si>
  <si>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</si>
  <si>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</si>
  <si>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</si>
  <si>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</si>
  <si>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</si>
  <si>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</si>
  <si>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</si>
  <si>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</si>
  <si>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</si>
  <si>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</si>
  <si>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</si>
  <si>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</si>
  <si>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</si>
  <si>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</si>
  <si>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</si>
  <si>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</si>
  <si>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</si>
  <si>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</si>
  <si>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</si>
  <si>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</si>
  <si>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</si>
  <si>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</si>
  <si>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</si>
  <si>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</si>
  <si>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</si>
  <si>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</si>
  <si>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</si>
  <si>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</si>
  <si>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</si>
  <si>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</si>
  <si>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</si>
  <si>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</si>
  <si>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</si>
  <si>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</si>
  <si>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</si>
  <si>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</si>
  <si>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</si>
  <si>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</si>
  <si>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</si>
  <si>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</si>
  <si>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</si>
  <si>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</si>
  <si>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</si>
  <si>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</si>
  <si>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</si>
  <si>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</si>
  <si>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</si>
  <si>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</si>
  <si>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</si>
  <si>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</si>
  <si>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</si>
  <si>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</si>
  <si>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</si>
  <si>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</si>
  <si>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</si>
  <si>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</si>
  <si>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</si>
  <si>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</si>
  <si>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</si>
  <si>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</si>
  <si>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</si>
  <si>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</si>
  <si>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</si>
  <si>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</si>
  <si>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</si>
  <si>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</si>
  <si>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</si>
  <si>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</si>
  <si>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</si>
  <si>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</si>
  <si>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</si>
  <si>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</si>
  <si>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</si>
  <si>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</si>
  <si>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</si>
  <si>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</si>
  <si>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</si>
  <si>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</si>
  <si>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</si>
  <si>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</si>
  <si>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</si>
  <si>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</si>
  <si>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</si>
  <si>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</si>
  <si>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</si>
  <si>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</si>
  <si>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</si>
  <si>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</si>
  <si>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</si>
  <si>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</si>
  <si>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</si>
  <si>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</si>
  <si>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</si>
  <si>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</si>
  <si>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</si>
  <si>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</si>
  <si>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</si>
  <si>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</si>
  <si>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</si>
  <si>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</si>
  <si>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</si>
  <si>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</si>
  <si>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</si>
  <si>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</si>
  <si>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</si>
  <si>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</si>
  <si>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</si>
  <si>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</si>
  <si>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</si>
  <si>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</si>
  <si>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</si>
  <si>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</si>
  <si>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</si>
  <si>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</si>
  <si>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</si>
  <si>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</si>
  <si>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</si>
  <si>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</si>
  <si>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</si>
  <si>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</si>
  <si>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</si>
  <si>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</si>
  <si>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</si>
  <si>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</si>
  <si>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</si>
  <si>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</si>
  <si>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</si>
  <si>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</si>
  <si>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</si>
  <si>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</si>
  <si>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</si>
  <si>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</si>
  <si>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</si>
  <si>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</si>
  <si>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</si>
  <si>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</si>
  <si>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</si>
  <si>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</si>
  <si>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</si>
  <si>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</si>
  <si>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</si>
  <si>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</si>
  <si>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</si>
  <si>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</si>
  <si>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</si>
  <si>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</si>
  <si>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</si>
  <si>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</si>
  <si>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</si>
  <si>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</si>
  <si>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</si>
  <si>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</si>
  <si>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</si>
  <si>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</si>
  <si>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</si>
  <si>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</si>
  <si>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</si>
  <si>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</si>
  <si>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</si>
  <si>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</si>
  <si>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</si>
  <si>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</si>
  <si>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</si>
  <si>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</si>
  <si>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</si>
  <si>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</si>
  <si>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</si>
  <si>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</si>
  <si>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</si>
  <si>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</si>
  <si>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</si>
  <si>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</si>
  <si>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</si>
  <si>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</si>
  <si>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</si>
  <si>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</si>
  <si>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</si>
  <si>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</si>
  <si>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</si>
  <si>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</si>
  <si>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</si>
  <si>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</si>
  <si>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</si>
  <si>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</si>
  <si>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</si>
  <si>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</si>
  <si>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</si>
  <si>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</si>
  <si>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</si>
  <si>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</si>
  <si>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</si>
  <si>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</si>
  <si>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</si>
  <si>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</si>
  <si>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</si>
  <si>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</si>
  <si>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</si>
  <si>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</si>
  <si>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</si>
  <si>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</si>
  <si>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</si>
  <si>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</si>
  <si>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</si>
  <si>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</si>
  <si>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</si>
  <si>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</si>
  <si>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</si>
  <si>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</si>
  <si>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</si>
  <si>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</si>
  <si>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</si>
  <si>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</si>
  <si>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</si>
  <si>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</si>
  <si>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</si>
  <si>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</si>
  <si>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</si>
  <si>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</si>
  <si>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</si>
  <si>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</si>
  <si>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</si>
  <si>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</si>
  <si>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</si>
  <si>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</si>
  <si>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</si>
  <si>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</si>
  <si>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</si>
  <si>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</si>
  <si>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</si>
  <si>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</si>
  <si>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</si>
  <si>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</si>
  <si>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</si>
  <si>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</si>
  <si>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</si>
  <si>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</si>
  <si>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</si>
  <si>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</si>
  <si>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</si>
  <si>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</si>
  <si>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</si>
  <si>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</si>
  <si>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</si>
  <si>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</si>
  <si>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</si>
  <si>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</si>
  <si>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</si>
  <si>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</si>
  <si>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</si>
  <si>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</si>
  <si>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</si>
  <si>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</si>
  <si>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</si>
  <si>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</si>
  <si>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</si>
  <si>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</si>
  <si>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</si>
  <si>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</si>
  <si>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</si>
  <si>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</si>
  <si>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</si>
  <si>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</si>
  <si>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</si>
  <si>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</si>
  <si>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</si>
  <si>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</si>
  <si>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</si>
  <si>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</si>
  <si>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</si>
  <si>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</si>
  <si>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</si>
  <si>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</si>
  <si>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</si>
  <si>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</si>
  <si>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</si>
  <si>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</si>
  <si>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</si>
  <si>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</si>
  <si>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</si>
  <si>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</si>
  <si>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</si>
  <si>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</si>
  <si>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</si>
  <si>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</si>
  <si>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</si>
  <si>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</si>
  <si>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</si>
  <si>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</si>
  <si>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</si>
  <si>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</si>
  <si>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</si>
  <si>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</si>
  <si>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</si>
  <si>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</si>
  <si>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</si>
  <si>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</si>
  <si>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</si>
  <si>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</si>
  <si>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</si>
  <si>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</si>
  <si>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</si>
  <si>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</si>
  <si>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</si>
  <si>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</si>
  <si>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</si>
  <si>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</si>
  <si>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</si>
  <si>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</si>
  <si>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</si>
  <si>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</si>
  <si>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</si>
  <si>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</si>
  <si>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</si>
  <si>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</si>
  <si>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</si>
  <si>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</si>
  <si>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</si>
  <si>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</si>
  <si>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</si>
  <si>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</si>
  <si>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</si>
  <si>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</si>
  <si>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</si>
  <si>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</si>
  <si>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</si>
  <si>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</si>
  <si>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</si>
  <si>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</si>
  <si>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</si>
  <si>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</si>
  <si>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</si>
  <si>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</si>
  <si>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</si>
  <si>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</si>
  <si>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</si>
  <si>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</si>
  <si>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</si>
  <si>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</si>
  <si>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</si>
  <si>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</si>
  <si>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</si>
  <si>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</si>
  <si>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</si>
  <si>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</si>
  <si>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</si>
  <si>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</si>
  <si>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</si>
  <si>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</si>
  <si>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</si>
  <si>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</si>
  <si>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</si>
  <si>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</si>
  <si>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</si>
  <si>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</si>
  <si>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</si>
  <si>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</si>
  <si>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</si>
  <si>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</si>
  <si>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</si>
  <si>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</si>
  <si>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</si>
  <si>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</si>
  <si>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</si>
  <si>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</si>
  <si>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</si>
  <si>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</si>
  <si>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</si>
  <si>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</si>
  <si>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</si>
  <si>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</si>
  <si>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</si>
  <si>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</si>
  <si>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</si>
  <si>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</si>
  <si>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</si>
  <si>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</si>
  <si>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</si>
  <si>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</si>
  <si>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</si>
  <si>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</si>
  <si>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</si>
  <si>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</si>
  <si>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</si>
  <si>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</si>
  <si>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</si>
  <si>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</si>
  <si>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</si>
  <si>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</si>
  <si>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</si>
  <si>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</si>
  <si>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</si>
  <si>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</si>
  <si>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</si>
  <si>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</si>
  <si>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</si>
  <si>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</si>
  <si>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</si>
  <si>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</si>
  <si>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</si>
  <si>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</si>
  <si>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</si>
  <si>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</si>
  <si>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</si>
  <si>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</si>
  <si>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</si>
  <si>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</si>
  <si>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</si>
  <si>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</si>
  <si>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</si>
  <si>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</si>
  <si>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</si>
  <si>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</si>
  <si>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</si>
  <si>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</si>
  <si>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</si>
  <si>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</si>
  <si>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</si>
  <si>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</si>
  <si>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</si>
  <si>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</si>
  <si>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</si>
  <si>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</si>
  <si>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</si>
  <si>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</si>
  <si>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</si>
  <si>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</si>
  <si>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</si>
  <si>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</si>
  <si>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</si>
  <si>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</si>
  <si>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</si>
  <si>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</si>
  <si>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</si>
  <si>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</si>
  <si>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</si>
  <si>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</si>
  <si>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</si>
  <si>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</si>
  <si>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</si>
  <si>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</si>
  <si>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</si>
  <si>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</si>
  <si>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</si>
  <si>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</si>
  <si>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</si>
  <si>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</si>
  <si>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</si>
  <si>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</si>
  <si>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</si>
  <si>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</si>
  <si>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</si>
  <si>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</si>
  <si>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</si>
  <si>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</si>
  <si>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</si>
  <si>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</si>
  <si>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</si>
  <si>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</si>
  <si>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</si>
  <si>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</si>
  <si>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</si>
  <si>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</si>
  <si>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</si>
  <si>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</si>
  <si>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</si>
  <si>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</si>
  <si>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</si>
  <si>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</si>
  <si>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</si>
  <si>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</si>
  <si>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</si>
  <si>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</si>
  <si>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</si>
  <si>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</si>
  <si>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</si>
  <si>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</si>
  <si>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</si>
  <si>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</si>
  <si>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</si>
  <si>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</si>
  <si>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</si>
  <si>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</si>
  <si>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</si>
  <si>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</si>
  <si>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</si>
  <si>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</si>
  <si>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</si>
  <si>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</si>
  <si>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</si>
  <si>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</si>
  <si>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</si>
  <si>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</si>
  <si>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</si>
  <si>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</si>
  <si>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</si>
  <si>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</si>
  <si>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</si>
  <si>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</si>
  <si>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</si>
  <si>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</si>
  <si>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</si>
  <si>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</si>
  <si>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</si>
  <si>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</si>
  <si>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</si>
  <si>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</si>
  <si>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</si>
  <si>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</si>
  <si>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</si>
  <si>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</si>
  <si>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</si>
  <si>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</si>
  <si>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</si>
  <si>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</si>
  <si>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</si>
  <si>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</si>
  <si>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</si>
  <si>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</si>
  <si>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</si>
  <si>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</si>
  <si>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</si>
  <si>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</si>
  <si>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</si>
  <si>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</si>
  <si>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</si>
  <si>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</si>
  <si>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</si>
  <si>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</si>
  <si>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</si>
  <si>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</si>
  <si>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</si>
  <si>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</si>
  <si>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</si>
  <si>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</si>
  <si>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</si>
  <si>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</si>
  <si>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</si>
  <si>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</si>
  <si>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</si>
  <si>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</si>
  <si>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</si>
  <si>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</si>
  <si>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</si>
  <si>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</si>
  <si>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</si>
  <si>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</si>
  <si>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</si>
  <si>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</si>
  <si>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</si>
  <si>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</si>
  <si>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</si>
  <si>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</si>
  <si>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</si>
  <si>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</si>
  <si>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</si>
  <si>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</si>
  <si>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</si>
  <si>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</si>
  <si>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</si>
  <si>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</si>
  <si>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</si>
  <si>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</si>
  <si>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</si>
  <si>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</si>
  <si>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</si>
  <si>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</si>
  <si>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</si>
  <si>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</si>
  <si>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</si>
  <si>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</si>
  <si>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</si>
  <si>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</si>
  <si>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</si>
  <si>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</si>
  <si>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</si>
  <si>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</si>
  <si>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</si>
  <si>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</si>
  <si>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</si>
  <si>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</si>
  <si>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</si>
  <si>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</si>
  <si>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</si>
  <si>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</si>
  <si>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</si>
  <si>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</si>
  <si>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</si>
  <si>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</si>
  <si>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</si>
  <si>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</si>
  <si>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</si>
  <si>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</si>
  <si>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</si>
  <si>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</si>
  <si>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</si>
  <si>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</si>
  <si>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</si>
  <si>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</si>
  <si>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</si>
  <si>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</si>
  <si>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</si>
  <si>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</si>
  <si>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</si>
  <si>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</si>
  <si>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</si>
  <si>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</si>
  <si>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</si>
  <si>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</si>
  <si>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</si>
  <si>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</si>
  <si>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</si>
  <si>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</si>
  <si>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</si>
  <si>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</si>
  <si>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</si>
  <si>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</si>
  <si>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</si>
  <si>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</si>
  <si>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</si>
  <si>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</si>
  <si>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</si>
  <si>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</si>
  <si>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</si>
  <si>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</si>
  <si>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</si>
  <si>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</si>
  <si>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</si>
  <si>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</si>
  <si>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</si>
  <si>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</si>
  <si>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</si>
  <si>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</si>
  <si>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</si>
  <si>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</si>
  <si>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</si>
  <si>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</si>
  <si>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</si>
  <si>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</si>
  <si>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</si>
  <si>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</si>
  <si>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</si>
  <si>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</si>
  <si>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</si>
  <si>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</si>
  <si>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</si>
  <si>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</si>
  <si>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</si>
  <si>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</si>
  <si>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</si>
  <si>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</si>
  <si>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</si>
  <si>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</si>
  <si>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</si>
  <si>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</si>
  <si>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</si>
  <si>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</si>
  <si>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</si>
  <si>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</si>
  <si>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</si>
  <si>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</si>
  <si>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</si>
  <si>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</si>
  <si>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</si>
  <si>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</si>
  <si>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</si>
  <si>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</si>
  <si>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</si>
  <si>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</si>
  <si>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</si>
  <si>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</si>
  <si>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</si>
  <si>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</si>
  <si>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</si>
  <si>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</si>
  <si>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</si>
  <si>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</si>
  <si>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</si>
  <si>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</si>
  <si>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</si>
  <si>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</si>
  <si>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</si>
  <si>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</si>
  <si>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</si>
  <si>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</si>
  <si>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</si>
  <si>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</si>
  <si>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</si>
  <si>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</si>
  <si>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</si>
  <si>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</si>
  <si>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</si>
  <si>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</si>
  <si>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</si>
  <si>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</si>
  <si>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</si>
  <si>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</si>
  <si>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</si>
  <si>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</si>
  <si>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</si>
  <si>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</si>
  <si>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</si>
  <si>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</si>
  <si>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</si>
  <si>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</si>
  <si>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</si>
  <si>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</si>
  <si>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</si>
  <si>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</si>
  <si>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</si>
  <si>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</si>
  <si>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</si>
  <si>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</si>
  <si>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</si>
  <si>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</si>
  <si>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</si>
  <si>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</si>
  <si>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</si>
  <si>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</si>
  <si>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</si>
  <si>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</si>
  <si>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</si>
  <si>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</si>
  <si>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</si>
  <si>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</si>
  <si>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</si>
  <si>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</si>
  <si>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</si>
  <si>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</si>
  <si>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</si>
  <si>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</si>
  <si>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</si>
  <si>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</si>
  <si>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</si>
  <si>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</si>
  <si>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</si>
  <si>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</si>
  <si>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</si>
  <si>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</si>
  <si>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</si>
  <si>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</si>
  <si>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</si>
  <si>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</si>
  <si>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</si>
  <si>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</si>
  <si>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</si>
  <si>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</si>
  <si>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</si>
  <si>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</si>
  <si>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</si>
  <si>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</si>
  <si>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</si>
  <si>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</si>
  <si>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</si>
  <si>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</si>
  <si>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</si>
  <si>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</si>
  <si>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</si>
  <si>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</si>
  <si>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</si>
  <si>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</si>
  <si>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</si>
  <si>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</si>
  <si>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</si>
  <si>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</si>
  <si>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</si>
  <si>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</si>
  <si>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</si>
  <si>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</si>
  <si>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</si>
  <si>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</si>
  <si>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</si>
  <si>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</si>
  <si>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</si>
  <si>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</si>
  <si>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</si>
  <si>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</si>
  <si>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</si>
  <si>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</si>
  <si>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</si>
  <si>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</si>
  <si>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</si>
  <si>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</si>
  <si>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</si>
  <si>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</si>
  <si>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</si>
  <si>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</si>
  <si>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</si>
  <si>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</si>
  <si>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</si>
  <si>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</si>
  <si>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</si>
  <si>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</si>
  <si>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</si>
  <si>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</si>
  <si>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</si>
  <si>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</si>
  <si>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</si>
  <si>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</si>
  <si>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</si>
  <si>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</si>
  <si>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</si>
  <si>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</si>
  <si>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</si>
  <si>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</si>
  <si>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</si>
  <si>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</si>
  <si>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</si>
  <si>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</si>
  <si>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</si>
  <si>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</si>
  <si>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</si>
  <si>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</si>
  <si>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</si>
  <si>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</si>
  <si>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</si>
  <si>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</si>
  <si>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</si>
  <si>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</si>
  <si>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</si>
  <si>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</si>
  <si>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</si>
  <si>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</si>
  <si>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</si>
  <si>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</si>
  <si>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</si>
  <si>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</si>
  <si>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</si>
  <si>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</si>
  <si>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</si>
  <si>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</si>
  <si>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</si>
  <si>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</si>
  <si>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</si>
  <si>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</si>
  <si>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</si>
  <si>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</si>
  <si>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</si>
  <si>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</si>
  <si>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</si>
  <si>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</si>
  <si>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</si>
  <si>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</si>
  <si>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</si>
  <si>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</si>
  <si>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</si>
  <si>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</si>
  <si>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</si>
  <si>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</si>
  <si>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</si>
  <si>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</si>
  <si>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</si>
  <si>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</si>
  <si>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</si>
  <si>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</si>
  <si>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</si>
  <si>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</si>
  <si>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</si>
  <si>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</si>
  <si>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</si>
  <si>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</si>
  <si>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</si>
  <si>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</si>
  <si>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</si>
  <si>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</si>
  <si>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</si>
  <si>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</si>
  <si>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</si>
  <si>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</si>
  <si>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</si>
  <si>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</si>
  <si>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</si>
  <si>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</si>
  <si>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</si>
  <si>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</si>
  <si>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</si>
  <si>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</si>
  <si>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</si>
  <si>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</si>
  <si>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</si>
  <si>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</si>
  <si>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</si>
  <si>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</si>
  <si>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</si>
  <si>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</si>
  <si>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</si>
  <si>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</si>
  <si>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</si>
  <si>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</si>
  <si>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</si>
  <si>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</si>
  <si>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</si>
  <si>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</si>
  <si>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</si>
  <si>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</si>
  <si>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</si>
  <si>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</si>
  <si>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</si>
  <si>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</si>
  <si>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</si>
  <si>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</si>
  <si>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</si>
  <si>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</si>
  <si>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</si>
  <si>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</si>
  <si>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</si>
  <si>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</si>
  <si>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</si>
  <si>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</si>
  <si>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</si>
  <si>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</si>
  <si>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</si>
  <si>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</si>
  <si>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</si>
  <si>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</si>
  <si>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</si>
  <si>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</si>
  <si>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</si>
  <si>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</si>
  <si>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</si>
  <si>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</si>
  <si>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</si>
  <si>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</si>
  <si>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</si>
  <si>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</si>
  <si>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</si>
  <si>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</si>
  <si>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</si>
  <si>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</si>
  <si>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</si>
  <si>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</si>
  <si>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</si>
  <si>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</si>
  <si>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</si>
  <si>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</si>
  <si>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</si>
  <si>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</si>
  <si>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</si>
  <si>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</si>
  <si>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</si>
  <si>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</si>
  <si>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</si>
  <si>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</si>
  <si>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</si>
  <si>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</si>
  <si>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</si>
  <si>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</si>
  <si>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</si>
  <si>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</si>
  <si>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</si>
  <si>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</si>
  <si>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</si>
  <si>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</si>
  <si>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</si>
  <si>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</si>
  <si>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</si>
  <si>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</si>
  <si>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</si>
  <si>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</si>
  <si>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</si>
  <si>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</si>
  <si>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</si>
  <si>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</si>
  <si>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</si>
  <si>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</si>
  <si>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</si>
  <si>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</si>
  <si>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</si>
  <si>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</si>
  <si>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</si>
  <si>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</si>
  <si>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</si>
  <si>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</si>
  <si>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</si>
  <si>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</si>
  <si>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</si>
  <si>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</si>
  <si>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</si>
  <si>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</si>
  <si>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</si>
  <si>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</si>
  <si>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</si>
  <si>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</si>
  <si>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</si>
  <si>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</si>
  <si>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</si>
  <si>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</si>
  <si>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</si>
  <si>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</si>
  <si>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</si>
  <si>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</si>
  <si>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</si>
  <si>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</si>
  <si>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</si>
  <si>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</si>
  <si>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</si>
  <si>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</si>
  <si>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</si>
  <si>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</si>
  <si>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</si>
  <si>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</si>
  <si>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</si>
  <si>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</si>
  <si>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</si>
  <si>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</si>
  <si>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</si>
  <si>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</si>
  <si>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</si>
  <si>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</si>
  <si>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</si>
  <si>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</si>
  <si>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</si>
  <si>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</si>
  <si>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</si>
  <si>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</si>
  <si>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</si>
  <si>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</si>
  <si>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</si>
  <si>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</si>
  <si>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</si>
  <si>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</si>
  <si>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</si>
  <si>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</si>
  <si>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</si>
  <si>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</si>
  <si>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</si>
  <si>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</si>
  <si>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</si>
  <si>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</si>
  <si>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</si>
  <si>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</si>
  <si>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</si>
  <si>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</si>
  <si>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</si>
  <si>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</si>
  <si>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</si>
  <si>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</si>
  <si>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</si>
  <si>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</si>
  <si>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</si>
  <si>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</si>
  <si>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</si>
  <si>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</si>
  <si>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</si>
  <si>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</si>
  <si>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</si>
  <si>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</si>
  <si>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</si>
  <si>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</si>
  <si>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</si>
  <si>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</si>
  <si>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</si>
  <si>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</si>
  <si>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</si>
  <si>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</si>
  <si>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</si>
  <si>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</si>
  <si>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</si>
  <si>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</si>
  <si>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</si>
  <si>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</si>
  <si>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</si>
  <si>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</si>
  <si>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</si>
  <si>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</si>
  <si>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</si>
  <si>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</si>
  <si>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</si>
  <si>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</si>
  <si>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</si>
  <si>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</si>
  <si>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</si>
  <si>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</si>
  <si>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</si>
  <si>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</si>
  <si>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</si>
  <si>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</si>
  <si>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</si>
  <si>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</si>
  <si>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</si>
  <si>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</si>
  <si>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</si>
  <si>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</si>
  <si>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</si>
  <si>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</si>
  <si>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</si>
  <si>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</si>
  <si>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</si>
  <si>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</si>
  <si>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</si>
  <si>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</si>
  <si>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</si>
  <si>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</si>
  <si>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</si>
  <si>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</si>
  <si>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</si>
  <si>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</si>
  <si>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</si>
  <si>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</si>
  <si>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</si>
  <si>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</si>
  <si>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</si>
  <si>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</si>
  <si>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</si>
  <si>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</si>
  <si>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</si>
  <si>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</si>
  <si>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</si>
  <si>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</si>
  <si>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</si>
  <si>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</si>
  <si>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</si>
  <si>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</si>
  <si>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</si>
  <si>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</si>
  <si>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</si>
  <si>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</si>
  <si>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</si>
  <si>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</si>
  <si>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</si>
  <si>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</si>
  <si>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</si>
  <si>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</si>
  <si>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</si>
  <si>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</si>
  <si>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</si>
  <si>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</si>
  <si>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</si>
  <si>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</si>
  <si>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</si>
  <si>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</si>
  <si>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</si>
  <si>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</si>
  <si>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</si>
  <si>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</si>
  <si>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</si>
  <si>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</si>
  <si>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</si>
  <si>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</si>
  <si>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</si>
  <si>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</si>
  <si>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</si>
  <si>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</si>
  <si>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</si>
  <si>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</si>
  <si>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</si>
  <si>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</si>
  <si>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</si>
  <si>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</si>
  <si>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</si>
  <si>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</si>
  <si>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</si>
  <si>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</si>
  <si>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</si>
  <si>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</si>
  <si>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</si>
  <si>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</si>
  <si>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</si>
  <si>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</si>
  <si>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</si>
  <si>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</si>
  <si>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</si>
  <si>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</si>
  <si>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</si>
  <si>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</si>
  <si>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</si>
  <si>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</si>
  <si>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</si>
  <si>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</si>
  <si>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</si>
  <si>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</si>
  <si>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</si>
  <si>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</si>
  <si>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</si>
  <si>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</si>
  <si>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</si>
  <si>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</si>
  <si>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</si>
  <si>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</si>
  <si>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</si>
  <si>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</si>
  <si>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</si>
  <si>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</si>
  <si>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</si>
  <si>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</si>
  <si>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</si>
  <si>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</si>
  <si>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</si>
  <si>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</si>
  <si>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</si>
  <si>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</si>
  <si>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</si>
  <si>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</si>
  <si>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</si>
  <si>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</si>
  <si>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</si>
  <si>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</si>
  <si>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</si>
  <si>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</si>
  <si>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</si>
  <si>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</si>
  <si>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</si>
  <si>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</si>
  <si>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</si>
  <si>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</si>
  <si>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</si>
  <si>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</si>
  <si>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</si>
  <si>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</si>
  <si>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</si>
  <si>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</si>
  <si>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</si>
  <si>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</si>
  <si>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</si>
  <si>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</si>
  <si>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</si>
  <si>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</si>
  <si>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</si>
  <si>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</si>
  <si>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</si>
  <si>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</si>
  <si>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</si>
  <si>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</si>
  <si>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</si>
  <si>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</si>
  <si>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</si>
  <si>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</si>
  <si>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</si>
  <si>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</si>
  <si>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</si>
  <si>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</si>
  <si>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</si>
  <si>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</si>
  <si>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</si>
  <si>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</si>
  <si>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</si>
  <si>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</si>
  <si>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</si>
  <si>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</si>
  <si>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</si>
  <si>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</si>
  <si>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</si>
  <si>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</si>
  <si>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</si>
  <si>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</si>
  <si>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</si>
  <si>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</si>
  <si>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</si>
  <si>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</si>
  <si>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</si>
  <si>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</si>
  <si>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</si>
  <si>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</si>
  <si>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</si>
  <si>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</si>
  <si>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</si>
  <si>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</si>
  <si>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</si>
  <si>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</si>
  <si>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</si>
  <si>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</si>
  <si>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</si>
  <si>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</si>
  <si>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</si>
  <si>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</si>
  <si>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</si>
  <si>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</si>
  <si>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</si>
  <si>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</si>
  <si>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</si>
  <si>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</si>
  <si>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</si>
  <si>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</si>
  <si>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</si>
  <si>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</si>
  <si>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</si>
  <si>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</si>
  <si>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</si>
  <si>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</si>
  <si>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</si>
  <si>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</si>
  <si>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</si>
  <si>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</si>
  <si>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</si>
  <si>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</si>
  <si>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</si>
  <si>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</si>
  <si>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</si>
  <si>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</si>
  <si>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</si>
  <si>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</si>
  <si>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</si>
  <si>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</si>
  <si>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</si>
  <si>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</si>
  <si>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</si>
  <si>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</si>
  <si>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</si>
  <si>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</si>
  <si>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</si>
  <si>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</si>
  <si>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</si>
  <si>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</si>
  <si>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</si>
  <si>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</si>
  <si>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</si>
  <si>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</si>
  <si>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</si>
  <si>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</si>
  <si>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</si>
  <si>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</si>
  <si>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</si>
  <si>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</si>
  <si>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</si>
  <si>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</si>
  <si>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</si>
  <si>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</si>
  <si>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</si>
  <si>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</si>
  <si>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</si>
  <si>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</si>
  <si>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</si>
  <si>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</si>
  <si>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</si>
  <si>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</si>
  <si>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</si>
  <si>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</si>
  <si>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</si>
  <si>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</si>
  <si>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</si>
  <si>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</si>
  <si>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</si>
  <si>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</si>
  <si>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</si>
  <si>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</si>
  <si>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</si>
  <si>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</si>
  <si>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</si>
  <si>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</si>
  <si>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</si>
  <si>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</si>
  <si>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</si>
  <si>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</si>
  <si>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</si>
  <si>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</si>
  <si>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</si>
  <si>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</si>
  <si>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</si>
  <si>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</si>
  <si>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</si>
  <si>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</si>
  <si>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</si>
  <si>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</si>
  <si>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</si>
  <si>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</si>
  <si>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</si>
  <si>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</si>
  <si>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</si>
  <si>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</si>
  <si>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</si>
  <si>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</si>
  <si>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</si>
  <si>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</si>
  <si>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</si>
  <si>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</si>
  <si>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</si>
  <si>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</si>
  <si>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</si>
  <si>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</si>
  <si>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</si>
  <si>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</si>
  <si>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</si>
  <si>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</si>
  <si>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</si>
  <si>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</si>
  <si>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</si>
  <si>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</si>
  <si>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</si>
  <si>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</si>
  <si>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</si>
  <si>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</si>
  <si>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</si>
  <si>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</si>
  <si>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</si>
  <si>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</si>
  <si>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</si>
  <si>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</si>
  <si>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</si>
  <si>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</si>
  <si>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</si>
  <si>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</si>
  <si>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</si>
  <si>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</si>
  <si>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</si>
  <si>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</si>
  <si>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</si>
  <si>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</si>
  <si>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</si>
  <si>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</si>
  <si>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</si>
  <si>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</si>
  <si>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</si>
  <si>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</si>
  <si>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</si>
  <si>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</si>
  <si>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</si>
  <si>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</si>
  <si>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</si>
  <si>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</si>
  <si>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</si>
  <si>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</si>
  <si>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</si>
  <si>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</si>
  <si>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</si>
  <si>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</si>
  <si>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</si>
  <si>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</si>
  <si>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</si>
  <si>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</si>
  <si>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</si>
  <si>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</si>
  <si>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</si>
  <si>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</si>
  <si>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</si>
  <si>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</si>
  <si>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</si>
  <si>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</si>
  <si>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</si>
  <si>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</si>
  <si>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</si>
  <si>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</si>
  <si>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</si>
  <si>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</si>
  <si>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</si>
  <si>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</si>
  <si>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</si>
  <si>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</si>
  <si>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</si>
  <si>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</si>
  <si>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</si>
  <si>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</si>
  <si>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</si>
  <si>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</si>
  <si>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</si>
  <si>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</si>
  <si>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</si>
  <si>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</si>
  <si>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</si>
  <si>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</si>
  <si>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</si>
  <si>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</si>
  <si>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</si>
  <si>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</si>
  <si>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</si>
  <si>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</si>
  <si>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</si>
  <si>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</si>
  <si>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</si>
  <si>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</si>
  <si>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</si>
  <si>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</si>
  <si>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</si>
  <si>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</si>
  <si>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</si>
  <si>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</si>
  <si>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</si>
  <si>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</si>
  <si>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</si>
  <si>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</si>
  <si>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</si>
  <si>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</si>
  <si>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</si>
  <si>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</si>
  <si>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</si>
  <si>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</si>
  <si>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</si>
  <si>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</si>
  <si>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</si>
  <si>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</si>
  <si>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</si>
  <si>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</si>
  <si>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</si>
  <si>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</si>
  <si>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</si>
  <si>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</si>
  <si>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</si>
  <si>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</si>
  <si>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</si>
  <si>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</si>
  <si>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</si>
  <si>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</si>
  <si>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</si>
  <si>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</si>
  <si>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</si>
  <si>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</si>
  <si>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</si>
  <si>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</si>
  <si>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</si>
  <si>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</si>
  <si>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</si>
  <si>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</si>
  <si>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</si>
  <si>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</si>
  <si>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</si>
  <si>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</si>
  <si>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</si>
  <si>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</si>
  <si>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</si>
  <si>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</si>
  <si>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</si>
  <si>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</si>
  <si>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</si>
  <si>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</si>
  <si>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</si>
  <si>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</si>
  <si>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</si>
  <si>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</si>
  <si>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</si>
  <si>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</si>
  <si>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</si>
  <si>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</si>
  <si>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</si>
  <si>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</si>
  <si>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</si>
  <si>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</si>
  <si>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</si>
  <si>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</si>
  <si>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</si>
  <si>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</si>
  <si>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</si>
  <si>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</si>
  <si>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</si>
  <si>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</si>
  <si>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</si>
  <si>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</si>
  <si>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</si>
  <si>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</si>
  <si>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</si>
  <si>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</si>
  <si>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</si>
  <si>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</si>
  <si>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</si>
  <si>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</si>
  <si>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</si>
  <si>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</si>
  <si>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</si>
  <si>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</si>
  <si>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</si>
  <si>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</si>
  <si>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</si>
  <si>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</si>
  <si>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</si>
  <si>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</si>
  <si>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</si>
  <si>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</si>
  <si>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</si>
  <si>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</si>
  <si>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</si>
  <si>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</si>
  <si>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</si>
  <si>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</si>
  <si>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</si>
  <si>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</si>
  <si>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</si>
  <si>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</si>
  <si>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</si>
  <si>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</si>
  <si>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</si>
  <si>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</si>
  <si>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</si>
  <si>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</si>
  <si>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</si>
  <si>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</si>
  <si>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</si>
  <si>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</si>
  <si>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</si>
  <si>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</si>
  <si>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</si>
  <si>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</si>
  <si>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</si>
  <si>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</si>
  <si>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</si>
  <si>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</si>
  <si>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</si>
  <si>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</si>
  <si>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</si>
  <si>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</si>
  <si>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</si>
  <si>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</si>
  <si>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</si>
  <si>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</si>
  <si>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</si>
  <si>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</si>
  <si>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</si>
  <si>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</si>
  <si>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</si>
  <si>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</si>
  <si>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</si>
  <si>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</si>
  <si>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</si>
  <si>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</si>
  <si>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</si>
  <si>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</si>
  <si>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</si>
  <si>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</si>
  <si>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</si>
  <si>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</si>
  <si>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</si>
  <si>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</si>
  <si>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</si>
  <si>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</si>
  <si>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</si>
  <si>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</si>
  <si>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</si>
  <si>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</si>
  <si>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</si>
  <si>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</si>
  <si>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</si>
  <si>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</si>
  <si>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</si>
  <si>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</si>
  <si>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</si>
  <si>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</si>
  <si>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</si>
  <si>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</si>
  <si>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</si>
  <si>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</si>
  <si>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</si>
  <si>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</si>
  <si>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</si>
  <si>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</si>
  <si>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</si>
  <si>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</si>
  <si>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</si>
  <si>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</si>
  <si>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</si>
  <si>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</si>
  <si>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</si>
  <si>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</si>
  <si>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</si>
  <si>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</si>
  <si>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</si>
  <si>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</si>
  <si>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</si>
  <si>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</si>
  <si>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</si>
  <si>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</si>
  <si>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</si>
  <si>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</si>
  <si>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</si>
  <si>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</si>
  <si>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</si>
  <si>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</si>
  <si>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</si>
  <si>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</si>
  <si>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</si>
  <si>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</si>
  <si>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</si>
  <si>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</si>
  <si>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</si>
  <si>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</si>
  <si>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</si>
  <si>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</si>
  <si>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</si>
  <si>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</si>
  <si>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</si>
  <si>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</si>
  <si>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</si>
  <si>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</si>
  <si>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</si>
  <si>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</si>
  <si>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</si>
  <si>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</si>
  <si>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</si>
  <si>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</si>
  <si>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</si>
  <si>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</si>
  <si>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</si>
  <si>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</si>
  <si>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</si>
  <si>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</si>
  <si>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</si>
  <si>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</si>
  <si>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</si>
  <si>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</si>
  <si>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</si>
  <si>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</si>
  <si>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</si>
  <si>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</si>
  <si>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</si>
  <si>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</si>
  <si>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</si>
  <si>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</si>
  <si>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</si>
  <si>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</si>
  <si>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</si>
  <si>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</si>
  <si>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</si>
  <si>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</si>
  <si>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</si>
  <si>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</si>
  <si>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</si>
  <si>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</si>
  <si>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</si>
  <si>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</si>
  <si>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</si>
  <si>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</si>
  <si>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</si>
  <si>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</si>
  <si>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</si>
  <si>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</si>
  <si>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</si>
  <si>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</si>
  <si>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</si>
  <si>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</si>
  <si>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</si>
  <si>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</si>
  <si>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</si>
  <si>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</si>
  <si>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</si>
  <si>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</si>
  <si>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</si>
  <si>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</si>
  <si>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</si>
  <si>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</si>
  <si>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</si>
  <si>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</si>
  <si>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</si>
  <si>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</si>
  <si>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</si>
  <si>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</si>
  <si>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</si>
  <si>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</si>
  <si>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</si>
  <si>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</si>
  <si>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</si>
  <si>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</si>
  <si>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</si>
  <si>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</si>
  <si>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</si>
  <si>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</si>
  <si>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</si>
  <si>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</si>
  <si>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</si>
  <si>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</si>
  <si>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</si>
  <si>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</si>
  <si>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</si>
  <si>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</si>
  <si>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</si>
  <si>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</si>
  <si>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</si>
  <si>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</si>
  <si>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</si>
  <si>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</si>
  <si>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</si>
  <si>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</si>
  <si>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</si>
  <si>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</si>
  <si>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</si>
  <si>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</si>
  <si>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</si>
  <si>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</si>
  <si>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</si>
  <si>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</si>
  <si>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</si>
  <si>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</si>
  <si>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</si>
  <si>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</si>
  <si>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</si>
  <si>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</si>
  <si>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</si>
  <si>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</si>
  <si>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</si>
  <si>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</si>
  <si>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</si>
  <si>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</si>
  <si>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</si>
  <si>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</si>
  <si>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</si>
  <si>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</si>
  <si>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</si>
  <si>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</si>
  <si>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</si>
  <si>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</si>
  <si>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</si>
  <si>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</si>
  <si>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</si>
  <si>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</si>
  <si>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</si>
  <si>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</si>
  <si>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</si>
  <si>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</si>
  <si>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</si>
  <si>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</si>
  <si>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</si>
  <si>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</si>
  <si>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</si>
  <si>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</si>
  <si>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</si>
  <si>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</si>
  <si>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</si>
  <si>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</si>
  <si>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</si>
  <si>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</si>
  <si>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</si>
  <si>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</si>
  <si>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</si>
  <si>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</si>
  <si>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</si>
  <si>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</si>
  <si>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</si>
  <si>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</si>
  <si>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</si>
  <si>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</si>
  <si>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</si>
  <si>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</si>
  <si>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</si>
  <si>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</si>
  <si>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</si>
  <si>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</si>
  <si>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</si>
  <si>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</si>
  <si>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</si>
  <si>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</si>
  <si>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</si>
  <si>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</si>
  <si>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</si>
  <si>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</si>
  <si>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</si>
  <si>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</si>
  <si>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</si>
  <si>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</si>
  <si>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</si>
  <si>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</si>
  <si>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</si>
  <si>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</si>
  <si>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</si>
  <si>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</si>
  <si>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</si>
  <si>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</si>
  <si>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</si>
  <si>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</si>
  <si>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</si>
  <si>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</si>
  <si>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</si>
  <si>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</si>
  <si>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</si>
  <si>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</si>
  <si>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</si>
  <si>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</si>
  <si>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</si>
  <si>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</si>
  <si>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</si>
  <si>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</si>
  <si>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</si>
  <si>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</si>
  <si>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</si>
  <si>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</si>
  <si>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</si>
  <si>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</si>
  <si>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</si>
  <si>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</si>
  <si>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</si>
  <si>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</si>
  <si>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</si>
  <si>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</si>
  <si>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</si>
  <si>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</si>
  <si>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</si>
  <si>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</si>
  <si>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</si>
  <si>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</si>
  <si>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</si>
  <si>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</si>
  <si>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</si>
  <si>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</si>
  <si>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</si>
  <si>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</si>
  <si>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</si>
  <si>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</si>
  <si>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</si>
  <si>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</si>
  <si>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</si>
  <si>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</si>
  <si>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</si>
  <si>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</si>
  <si>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</si>
  <si>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</si>
  <si>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</si>
  <si>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</si>
  <si>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</si>
  <si>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</si>
  <si>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</si>
  <si>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</si>
  <si>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</si>
  <si>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</si>
  <si>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</si>
  <si>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</si>
  <si>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</si>
  <si>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</si>
  <si>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</si>
  <si>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</si>
  <si>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</si>
  <si>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</si>
  <si>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</si>
  <si>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</si>
  <si>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</si>
  <si>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</si>
  <si>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</si>
  <si>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</si>
  <si>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</si>
  <si>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</si>
  <si>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</si>
  <si>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</si>
  <si>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</si>
  <si>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</si>
  <si>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</si>
  <si>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</si>
  <si>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</si>
  <si>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</si>
  <si>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</si>
  <si>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</si>
  <si>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</si>
  <si>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</si>
  <si>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</si>
  <si>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</si>
  <si>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</si>
  <si>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</si>
  <si>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</si>
  <si>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</si>
  <si>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</si>
  <si>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</si>
  <si>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</si>
  <si>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</si>
  <si>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</si>
  <si>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</si>
  <si>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</si>
  <si>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</si>
  <si>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</si>
  <si>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</si>
  <si>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</si>
  <si>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</si>
  <si>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</si>
  <si>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</si>
  <si>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</si>
  <si>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</si>
  <si>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</si>
  <si>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</si>
  <si>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</si>
  <si>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</si>
  <si>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</si>
  <si>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</si>
  <si>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</si>
  <si>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</si>
  <si>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</si>
  <si>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</si>
  <si>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</si>
  <si>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</si>
  <si>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</si>
  <si>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</si>
  <si>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</si>
  <si>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</si>
  <si>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</si>
  <si>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</si>
  <si>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</si>
  <si>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</si>
  <si>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</si>
  <si>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</si>
  <si>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</si>
  <si>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</si>
  <si>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</si>
  <si>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</si>
  <si>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</si>
  <si>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</si>
  <si>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</si>
  <si>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</si>
  <si>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</si>
  <si>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</si>
  <si>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</si>
  <si>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</si>
  <si>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</si>
  <si>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</si>
  <si>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</si>
  <si>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</si>
  <si>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</si>
  <si>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</si>
  <si>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</si>
  <si>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</si>
  <si>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</si>
  <si>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</si>
  <si>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</si>
  <si>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</si>
  <si>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</si>
  <si>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</si>
  <si>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</si>
  <si>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</si>
  <si>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</si>
  <si>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</si>
  <si>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</si>
  <si>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</si>
  <si>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</si>
  <si>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</si>
  <si>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</si>
  <si>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</si>
  <si>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</si>
  <si>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</si>
  <si>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</si>
  <si>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</si>
  <si>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</si>
  <si>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</si>
  <si>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</si>
  <si>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</si>
  <si>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</si>
  <si>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</si>
  <si>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</si>
  <si>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</si>
  <si>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</si>
  <si>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</si>
  <si>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</si>
  <si>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</si>
  <si>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</si>
  <si>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</si>
  <si>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</si>
  <si>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</si>
  <si>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</si>
  <si>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</si>
  <si>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</si>
  <si>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</si>
  <si>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</si>
  <si>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</si>
  <si>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</si>
  <si>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</si>
  <si>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</si>
  <si>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</si>
  <si>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</si>
  <si>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</si>
  <si>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</si>
  <si>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</si>
  <si>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</si>
  <si>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</si>
  <si>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</si>
  <si>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</si>
  <si>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</si>
  <si>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</si>
  <si>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</si>
  <si>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</si>
  <si>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</si>
  <si>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</si>
  <si>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</si>
  <si>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</si>
  <si>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</si>
  <si>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</si>
  <si>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</si>
  <si>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</si>
  <si>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</si>
  <si>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</si>
  <si>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</si>
  <si>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</si>
  <si>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</si>
  <si>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</si>
  <si>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</si>
  <si>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</si>
  <si>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</si>
  <si>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</si>
  <si>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</si>
  <si>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</si>
  <si>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</si>
  <si>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</si>
  <si>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</si>
  <si>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</si>
  <si>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</si>
  <si>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</si>
  <si>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</si>
  <si>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</si>
  <si>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</si>
  <si>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</si>
  <si>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</si>
  <si>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</si>
  <si>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</si>
  <si>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</si>
  <si>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</si>
  <si>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</si>
  <si>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</si>
  <si>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</si>
  <si>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</si>
  <si>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</si>
  <si>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</si>
  <si>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</si>
  <si>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</si>
  <si>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</si>
  <si>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</si>
  <si>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</si>
  <si>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</si>
  <si>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</si>
  <si>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</si>
  <si>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</si>
  <si>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</si>
  <si>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</si>
  <si>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</si>
  <si>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</si>
  <si>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</si>
  <si>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</si>
  <si>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</si>
  <si>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</si>
  <si>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</si>
  <si>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</si>
  <si>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</si>
  <si>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</si>
  <si>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</si>
  <si>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</si>
  <si>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</si>
  <si>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</si>
  <si>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</si>
  <si>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</si>
  <si>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</si>
  <si>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</si>
  <si>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</si>
  <si>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</si>
  <si>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</si>
  <si>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</si>
  <si>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</si>
  <si>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</si>
  <si>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</si>
  <si>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</si>
  <si>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</si>
  <si>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</si>
  <si>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</si>
  <si>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</si>
  <si>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</si>
  <si>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</si>
  <si>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</si>
  <si>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</si>
  <si>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</si>
  <si>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</si>
  <si>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</si>
  <si>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</si>
  <si>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</si>
  <si>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</si>
  <si>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</si>
  <si>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</si>
  <si>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</si>
  <si>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</si>
  <si>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</si>
  <si>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</si>
  <si>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</si>
  <si>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</si>
  <si>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</si>
  <si>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</si>
  <si>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</si>
  <si>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</si>
  <si>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</si>
  <si>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</si>
  <si>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</si>
  <si>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</si>
  <si>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</si>
  <si>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</si>
  <si>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</si>
  <si>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</si>
  <si>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</si>
  <si>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</si>
  <si>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</si>
  <si>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</si>
  <si>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</si>
  <si>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</si>
  <si>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</si>
  <si>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</si>
  <si>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</si>
  <si>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</si>
  <si>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</si>
  <si>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</si>
  <si>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</si>
  <si>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</si>
  <si>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</si>
  <si>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</si>
  <si>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</si>
  <si>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</si>
  <si>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</si>
  <si>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</si>
  <si>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</si>
  <si>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</si>
  <si>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</si>
  <si>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</si>
  <si>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</si>
  <si>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</si>
  <si>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</si>
  <si>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</si>
  <si>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</si>
  <si>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</si>
  <si>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</si>
  <si>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</si>
  <si>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</si>
  <si>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</si>
  <si>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</si>
  <si>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</si>
  <si>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</si>
  <si>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</si>
  <si>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</si>
  <si>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</si>
  <si>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</si>
  <si>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</si>
  <si>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</si>
  <si>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</si>
  <si>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</si>
  <si>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</si>
  <si>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</si>
  <si>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</si>
  <si>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</si>
  <si>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</si>
  <si>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</si>
  <si>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</si>
  <si>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</si>
  <si>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</si>
  <si>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</si>
  <si>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</si>
  <si>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</si>
  <si>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</si>
  <si>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</si>
  <si>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</si>
  <si>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</si>
  <si>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</si>
  <si>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</si>
  <si>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</si>
  <si>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</si>
  <si>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</si>
  <si>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</si>
  <si>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</si>
  <si>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</si>
  <si>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</si>
  <si>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</si>
  <si>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</si>
  <si>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</si>
  <si>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</si>
  <si>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</si>
  <si>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</si>
  <si>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</si>
  <si>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</si>
  <si>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</si>
  <si>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</si>
  <si>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</si>
  <si>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</si>
  <si>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</si>
  <si>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</si>
  <si>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</si>
  <si>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</si>
  <si>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</si>
  <si>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</si>
  <si>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</si>
  <si>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</si>
  <si>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</si>
  <si>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</si>
  <si>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</si>
  <si>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</si>
  <si>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</si>
  <si>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</si>
  <si>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</si>
  <si>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</si>
  <si>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</si>
  <si>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</si>
  <si>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</si>
  <si>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</si>
  <si>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</si>
  <si>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</si>
  <si>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</si>
  <si>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</si>
  <si>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</si>
  <si>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</si>
  <si>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</si>
  <si>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</si>
  <si>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</si>
  <si>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</si>
  <si>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</si>
  <si>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</si>
  <si>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</si>
  <si>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</si>
  <si>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</si>
  <si>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</si>
  <si>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</si>
  <si>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</si>
  <si>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</si>
  <si>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</si>
  <si>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</si>
  <si>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</si>
  <si>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</si>
  <si>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</si>
  <si>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</si>
  <si>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</si>
  <si>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</si>
  <si>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</si>
  <si>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</si>
  <si>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</si>
  <si>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</si>
  <si>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</si>
  <si>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</si>
  <si>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</si>
  <si>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</si>
  <si>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</si>
  <si>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</si>
  <si>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</si>
  <si>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</si>
  <si>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</si>
  <si>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</si>
  <si>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</si>
  <si>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</si>
  <si>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</si>
  <si>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</si>
  <si>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</si>
  <si>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</si>
  <si>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</si>
  <si>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</si>
  <si>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</si>
  <si>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</si>
  <si>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</si>
  <si>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</si>
  <si>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</si>
  <si>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</si>
  <si>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</si>
  <si>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</si>
  <si>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</si>
  <si>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</si>
  <si>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</si>
  <si>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</si>
  <si>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</si>
  <si>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</si>
  <si>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</si>
  <si>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</si>
  <si>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</si>
  <si>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</si>
  <si>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</si>
  <si>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</si>
  <si>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</si>
  <si>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</si>
  <si>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</si>
  <si>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</si>
  <si>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</si>
  <si>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</si>
  <si>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</si>
  <si>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</si>
  <si>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</si>
  <si>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</si>
  <si>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</si>
  <si>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</si>
  <si>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</si>
  <si>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</si>
  <si>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</si>
  <si>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</si>
  <si>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</si>
  <si>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</si>
  <si>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</si>
  <si>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</si>
  <si>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</si>
  <si>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</si>
  <si>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</si>
  <si>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</si>
  <si>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</si>
  <si>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</si>
  <si>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</si>
  <si>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</si>
  <si>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</si>
  <si>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</si>
  <si>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</si>
  <si>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</si>
  <si>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</si>
  <si>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</si>
  <si>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</si>
  <si>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</si>
  <si>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</si>
  <si>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</si>
  <si>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</si>
  <si>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</si>
  <si>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</si>
  <si>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</si>
  <si>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</si>
  <si>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</si>
  <si>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</si>
  <si>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</si>
  <si>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</si>
  <si>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</si>
  <si>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</si>
  <si>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</si>
  <si>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</si>
  <si>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</si>
  <si>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</si>
  <si>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</si>
  <si>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</si>
  <si>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</si>
  <si>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</si>
  <si>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</si>
  <si>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</si>
  <si>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</si>
  <si>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</si>
  <si>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</si>
  <si>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</si>
  <si>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</si>
  <si>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</si>
  <si>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</si>
  <si>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</si>
  <si>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</si>
  <si>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</si>
  <si>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</si>
  <si>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</si>
  <si>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</si>
  <si>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</si>
  <si>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</si>
  <si>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</si>
  <si>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</si>
  <si>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</si>
  <si>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</si>
  <si>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</si>
  <si>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</si>
  <si>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</si>
  <si>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</si>
  <si>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</si>
  <si>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</si>
  <si>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</si>
  <si>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</si>
  <si>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</si>
  <si>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</si>
  <si>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</si>
  <si>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</si>
  <si>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</si>
  <si>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</si>
  <si>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</si>
  <si>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</si>
  <si>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</si>
  <si>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</si>
  <si>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</si>
  <si>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</si>
  <si>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</si>
  <si>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</si>
  <si>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</si>
  <si>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</si>
  <si>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</si>
  <si>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</si>
  <si>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</si>
  <si>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</si>
  <si>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</si>
  <si>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</si>
  <si>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</si>
  <si>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</si>
  <si>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</si>
  <si>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</si>
  <si>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</si>
  <si>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</si>
  <si>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</si>
  <si>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</si>
  <si>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</si>
  <si>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</si>
  <si>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</si>
  <si>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</si>
  <si>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</si>
  <si>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</si>
  <si>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</si>
  <si>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</si>
  <si>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</si>
  <si>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</si>
  <si>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</si>
  <si>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</si>
  <si>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</si>
  <si>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</si>
  <si>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</si>
  <si>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</si>
  <si>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</si>
  <si>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</si>
  <si>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</si>
  <si>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</si>
  <si>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</si>
  <si>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</si>
  <si>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</si>
  <si>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</si>
  <si>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</si>
  <si>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</si>
  <si>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</si>
  <si>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</si>
  <si>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</si>
  <si>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</si>
  <si>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</si>
  <si>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</si>
  <si>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</si>
  <si>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</si>
  <si>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</si>
  <si>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</si>
  <si>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</si>
  <si>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</si>
  <si>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</si>
  <si>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</si>
  <si>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</si>
  <si>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</si>
  <si>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</si>
  <si>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</si>
  <si>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</si>
  <si>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</si>
  <si>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</si>
  <si>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</si>
  <si>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</si>
  <si>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</si>
  <si>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</si>
  <si>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</si>
  <si>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</si>
  <si>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</si>
  <si>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</si>
  <si>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</si>
  <si>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</si>
  <si>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</si>
  <si>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</si>
  <si>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</si>
  <si>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</si>
  <si>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</si>
  <si>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</si>
  <si>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</si>
  <si>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</si>
  <si>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</si>
  <si>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</si>
  <si>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</si>
  <si>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</si>
  <si>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</si>
  <si>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</si>
  <si>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</si>
  <si>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</si>
  <si>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</si>
  <si>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</si>
  <si>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</si>
  <si>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</si>
  <si>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</si>
  <si>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</si>
  <si>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</si>
  <si>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</si>
  <si>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</si>
  <si>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</si>
  <si>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</si>
  <si>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</si>
  <si>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</si>
  <si>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</si>
  <si>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</si>
  <si>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</si>
  <si>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</si>
  <si>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</si>
  <si>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</si>
  <si>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</si>
  <si>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</si>
  <si>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</si>
  <si>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</si>
  <si>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</si>
  <si>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</si>
  <si>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</si>
  <si>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</si>
  <si>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</si>
  <si>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</si>
  <si>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</si>
  <si>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</si>
  <si>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</si>
  <si>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</si>
  <si>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</si>
  <si>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</si>
  <si>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</si>
  <si>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</si>
  <si>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</si>
  <si>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</si>
  <si>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</si>
  <si>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</si>
  <si>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</si>
  <si>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</si>
  <si>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</si>
  <si>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</si>
  <si>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</si>
  <si>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</si>
  <si>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</si>
  <si>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</si>
  <si>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</si>
  <si>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</si>
  <si>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</si>
  <si>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</si>
  <si>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</si>
  <si>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</si>
  <si>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</si>
  <si>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</si>
  <si>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</si>
  <si>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</si>
  <si>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</si>
  <si>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</si>
  <si>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</si>
  <si>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</si>
  <si>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</si>
  <si>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</si>
  <si>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</si>
  <si>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</si>
  <si>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</si>
  <si>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</si>
  <si>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</si>
  <si>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</si>
  <si>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</si>
  <si>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</si>
  <si>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</si>
  <si>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</si>
  <si>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</si>
  <si>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</si>
  <si>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</si>
  <si>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</si>
  <si>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</si>
  <si>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</si>
  <si>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</si>
  <si>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</si>
  <si>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</si>
  <si>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</si>
  <si>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</si>
  <si>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</si>
  <si>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</si>
  <si>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</si>
  <si>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</si>
  <si>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</si>
  <si>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</si>
  <si>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</si>
  <si>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</si>
  <si>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</si>
  <si>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</si>
  <si>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</si>
  <si>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</si>
  <si>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</si>
  <si>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</si>
  <si>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</si>
  <si>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</si>
  <si>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</si>
  <si>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</si>
  <si>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</si>
  <si>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</si>
  <si>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</si>
  <si>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</si>
  <si>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</si>
  <si>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</si>
  <si>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</si>
  <si>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</si>
  <si>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</si>
  <si>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</si>
  <si>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</si>
  <si>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</si>
  <si>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</si>
  <si>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</si>
  <si>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</si>
  <si>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</si>
  <si>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</si>
  <si>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</si>
  <si>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</si>
  <si>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</si>
  <si>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</si>
  <si>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</si>
  <si>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</si>
  <si>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</si>
  <si>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</si>
  <si>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</si>
  <si>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</si>
  <si>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</si>
  <si>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</si>
  <si>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</si>
  <si>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</si>
  <si>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</si>
  <si>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</si>
  <si>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</si>
  <si>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</si>
  <si>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</si>
  <si>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</si>
  <si>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</si>
  <si>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</si>
  <si>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</si>
  <si>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</si>
  <si>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</si>
  <si>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</si>
  <si>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</si>
  <si>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</si>
  <si>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</si>
  <si>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</si>
  <si>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</si>
  <si>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</si>
  <si>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</si>
  <si>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</si>
  <si>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</si>
  <si>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</si>
  <si>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</si>
  <si>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</si>
  <si>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</si>
  <si>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</si>
  <si>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</si>
  <si>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</si>
  <si>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</si>
  <si>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</si>
  <si>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</si>
  <si>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</si>
  <si>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</si>
  <si>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</si>
  <si>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</si>
  <si>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</si>
  <si>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</si>
  <si>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</si>
  <si>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</si>
  <si>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</si>
  <si>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</si>
  <si>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</si>
  <si>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</si>
  <si>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</si>
  <si>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</si>
  <si>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</si>
  <si>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</si>
  <si>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</si>
  <si>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</si>
  <si>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</si>
  <si>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</si>
  <si>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</si>
  <si>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</si>
  <si>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</si>
  <si>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</si>
  <si>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</si>
  <si>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</si>
  <si>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</si>
  <si>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</si>
  <si>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</si>
  <si>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</si>
  <si>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</si>
  <si>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</si>
  <si>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</si>
  <si>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</si>
  <si>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</si>
  <si>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</si>
  <si>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</si>
  <si>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</si>
  <si>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</si>
  <si>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</si>
  <si>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</si>
  <si>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</si>
  <si>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</si>
  <si>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</si>
  <si>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</si>
  <si>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</si>
  <si>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</si>
  <si>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</si>
  <si>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</si>
  <si>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</si>
  <si>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</si>
  <si>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</si>
  <si>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</si>
  <si>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</si>
  <si>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</si>
  <si>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</si>
  <si>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</si>
  <si>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</si>
  <si>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</si>
  <si>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</si>
  <si>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</si>
  <si>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</si>
  <si>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</si>
  <si>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</si>
  <si>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</si>
  <si>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</si>
  <si>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</si>
  <si>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</si>
  <si>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</si>
  <si>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</si>
  <si>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</si>
  <si>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</si>
  <si>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</si>
  <si>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</si>
  <si>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</si>
  <si>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</si>
  <si>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</si>
  <si>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</si>
  <si>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</si>
  <si>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</si>
  <si>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</si>
  <si>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</si>
  <si>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</si>
  <si>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</si>
  <si>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</si>
  <si>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</si>
  <si>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</si>
  <si>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</si>
  <si>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</si>
  <si>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</si>
  <si>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</si>
  <si>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</si>
  <si>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</si>
  <si>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</si>
  <si>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</si>
  <si>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</si>
  <si>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</si>
  <si>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</si>
  <si>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</si>
  <si>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</si>
  <si>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</si>
  <si>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</si>
  <si>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</si>
  <si>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</si>
  <si>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</si>
  <si>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</si>
  <si>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</si>
  <si>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</si>
  <si>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</si>
  <si>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</si>
  <si>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</si>
  <si>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</si>
  <si>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</si>
  <si>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</si>
  <si>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</si>
  <si>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</si>
  <si>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</si>
  <si>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</si>
  <si>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</si>
  <si>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</si>
  <si>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</si>
  <si>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</si>
  <si>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</si>
  <si>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</si>
  <si>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</si>
  <si>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</si>
  <si>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</si>
  <si>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</si>
  <si>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</si>
  <si>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</si>
  <si>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</si>
  <si>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</si>
  <si>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</si>
  <si>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</si>
  <si>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</si>
  <si>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</si>
  <si>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</si>
  <si>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</si>
  <si>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</si>
  <si>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</si>
  <si>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</si>
  <si>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</si>
  <si>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</si>
  <si>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</si>
  <si>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</si>
  <si>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</si>
  <si>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</si>
  <si>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</si>
  <si>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</si>
  <si>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</si>
  <si>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</si>
  <si>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</si>
  <si>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</si>
  <si>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</si>
  <si>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</si>
  <si>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</si>
  <si>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</si>
  <si>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</si>
  <si>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</si>
  <si>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</si>
  <si>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</si>
  <si>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</si>
  <si>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</si>
  <si>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</si>
  <si>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</si>
  <si>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</si>
  <si>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</si>
  <si>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</si>
  <si>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</si>
  <si>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</si>
  <si>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</si>
  <si>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</si>
  <si>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</si>
  <si>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</si>
  <si>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</si>
  <si>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</si>
  <si>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</si>
  <si>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</si>
  <si>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</si>
  <si>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</si>
  <si>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</si>
  <si>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</si>
  <si>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</si>
  <si>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</si>
  <si>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</si>
  <si>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</si>
  <si>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</si>
  <si>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</si>
  <si>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</si>
  <si>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</si>
  <si>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</si>
  <si>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</si>
  <si>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</si>
  <si>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</si>
  <si>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</si>
  <si>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</si>
  <si>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</si>
  <si>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</si>
  <si>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</si>
  <si>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</si>
  <si>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</si>
  <si>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</si>
  <si>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</si>
  <si>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</si>
  <si>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</si>
  <si>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</si>
  <si>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</si>
  <si>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</si>
  <si>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</si>
  <si>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</si>
  <si>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</si>
  <si>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</si>
  <si>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</si>
  <si>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</si>
  <si>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</si>
  <si>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</si>
  <si>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</si>
  <si>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</si>
  <si>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</si>
  <si>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</si>
  <si>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</si>
  <si>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</si>
  <si>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</si>
  <si>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</si>
  <si>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</si>
  <si>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</si>
  <si>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</si>
  <si>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</si>
  <si>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</si>
  <si>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</si>
  <si>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</si>
  <si>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</si>
  <si>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</si>
  <si>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</si>
  <si>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</si>
  <si>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</si>
  <si>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</si>
  <si>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</si>
  <si>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</si>
  <si>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</si>
  <si>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</si>
  <si>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</si>
  <si>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</si>
  <si>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</si>
  <si>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</si>
  <si>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</si>
  <si>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</si>
  <si>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</si>
  <si>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</si>
  <si>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</si>
  <si>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</si>
  <si>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</si>
  <si>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</si>
  <si>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</si>
  <si>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</si>
  <si>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</si>
  <si>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</si>
  <si>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</si>
  <si>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</si>
  <si>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</si>
  <si>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</si>
  <si>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</si>
  <si>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</si>
  <si>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</si>
  <si>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</si>
  <si>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</si>
  <si>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</si>
  <si>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</si>
  <si>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</si>
  <si>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</si>
  <si>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</si>
  <si>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</si>
  <si>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</si>
  <si>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</si>
  <si>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</si>
  <si>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</si>
  <si>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</si>
  <si>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</si>
  <si>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</si>
  <si>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</si>
  <si>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</si>
  <si>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</si>
  <si>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</si>
  <si>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</si>
  <si>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</si>
  <si>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</si>
  <si>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</si>
  <si>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</si>
  <si>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</si>
  <si>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</si>
  <si>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</si>
  <si>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</si>
  <si>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</si>
  <si>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</si>
  <si>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</si>
  <si>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</si>
  <si>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</si>
  <si>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</si>
  <si>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</si>
  <si>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</si>
  <si>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</si>
  <si>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</si>
  <si>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</si>
  <si>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</si>
  <si>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</si>
  <si>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</si>
  <si>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</si>
  <si>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</si>
  <si>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</si>
  <si>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</si>
  <si>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</si>
  <si>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</si>
  <si>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</si>
  <si>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</si>
  <si>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</si>
  <si>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</si>
  <si>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</si>
  <si>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</si>
  <si>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</si>
  <si>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</si>
  <si>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</si>
  <si>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</si>
  <si>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</si>
  <si>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</si>
  <si>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</si>
  <si>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</si>
  <si>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</si>
  <si>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</si>
  <si>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</si>
  <si>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</si>
  <si>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</si>
  <si>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</si>
  <si>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</si>
  <si>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</si>
  <si>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</si>
  <si>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</si>
  <si>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</si>
  <si>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</si>
  <si>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</si>
  <si>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</si>
  <si>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</si>
  <si>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</si>
  <si>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</si>
  <si>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</si>
  <si>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</si>
  <si>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</si>
  <si>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</si>
  <si>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</si>
  <si>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</si>
  <si>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</si>
  <si>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</si>
  <si>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</si>
  <si>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</si>
  <si>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</si>
  <si>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</si>
  <si>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</si>
  <si>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</si>
  <si>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</si>
  <si>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</si>
  <si>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</si>
  <si>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</si>
  <si>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</si>
  <si>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</si>
  <si>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</si>
  <si>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</si>
  <si>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</si>
  <si>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</si>
  <si>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</si>
  <si>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</si>
  <si>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</si>
  <si>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</si>
  <si>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</si>
  <si>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</si>
  <si>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</si>
  <si>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</si>
  <si>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</si>
  <si>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</si>
  <si>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</si>
  <si>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</si>
  <si>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</si>
  <si>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</si>
  <si>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</si>
  <si>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</si>
  <si>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</si>
  <si>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</si>
  <si>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</si>
  <si>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</si>
  <si>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</si>
  <si>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</si>
  <si>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</si>
  <si>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</si>
  <si>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</si>
  <si>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</si>
  <si>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</si>
  <si>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</si>
  <si>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</si>
  <si>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</si>
  <si>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</si>
  <si>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</si>
  <si>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</si>
  <si>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</si>
  <si>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</si>
  <si>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</si>
  <si>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</si>
  <si>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</si>
  <si>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</si>
  <si>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</si>
  <si>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</si>
  <si>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</si>
  <si>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</si>
  <si>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</si>
  <si>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</si>
  <si>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</si>
  <si>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</si>
  <si>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</si>
  <si>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</si>
  <si>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</si>
  <si>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</si>
  <si>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</si>
  <si>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</si>
  <si>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</si>
  <si>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</si>
  <si>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</si>
  <si>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</si>
  <si>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</si>
  <si>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</si>
  <si>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</si>
  <si>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</si>
  <si>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</si>
  <si>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</si>
  <si>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</si>
  <si>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</si>
  <si>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</si>
  <si>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</si>
  <si>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</si>
  <si>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</si>
  <si>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</si>
  <si>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</si>
  <si>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</si>
  <si>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</si>
  <si>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</si>
  <si>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</si>
  <si>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</si>
  <si>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</si>
  <si>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</si>
  <si>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</si>
  <si>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</si>
  <si>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</si>
  <si>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</si>
  <si>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</si>
  <si>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</si>
  <si>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</si>
  <si>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</si>
  <si>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</si>
  <si>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</si>
  <si>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</si>
  <si>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</si>
  <si>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</si>
  <si>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</si>
  <si>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</si>
  <si>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</si>
  <si>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</si>
  <si>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</si>
  <si>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</si>
  <si>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</si>
  <si>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</si>
  <si>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</si>
  <si>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</si>
  <si>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</si>
  <si>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</si>
  <si>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</si>
  <si>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</si>
  <si>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</si>
  <si>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</si>
  <si>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</si>
  <si>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</si>
  <si>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</si>
  <si>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</si>
  <si>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</si>
  <si>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</si>
  <si>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</si>
  <si>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</si>
  <si>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</si>
  <si>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</si>
  <si>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</si>
  <si>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</si>
  <si>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</si>
  <si>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</si>
  <si>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</si>
  <si>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</si>
  <si>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</si>
  <si>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</si>
  <si>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</si>
  <si>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</si>
  <si>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</si>
  <si>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</si>
  <si>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</si>
  <si>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</si>
  <si>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</si>
  <si>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</si>
  <si>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</si>
  <si>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</si>
  <si>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</si>
  <si>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</si>
  <si>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</si>
  <si>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</si>
  <si>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</si>
  <si>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</si>
  <si>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</si>
  <si>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</si>
  <si>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</si>
  <si>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</si>
  <si>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</si>
  <si>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</si>
  <si>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</si>
  <si>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</si>
  <si>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</si>
  <si>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</si>
  <si>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</si>
  <si>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</si>
  <si>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</si>
  <si>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</si>
  <si>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</si>
  <si>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</si>
  <si>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</si>
  <si>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</si>
  <si>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</si>
  <si>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</si>
  <si>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</si>
  <si>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</si>
  <si>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</si>
  <si>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</si>
  <si>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</si>
  <si>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</si>
  <si>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</si>
  <si>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</si>
  <si>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</si>
  <si>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</si>
  <si>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</si>
  <si>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</si>
  <si>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</si>
  <si>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</si>
  <si>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</si>
  <si>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</si>
  <si>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</si>
  <si>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</si>
  <si>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</si>
  <si>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</si>
  <si>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</si>
  <si>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</si>
  <si>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</si>
  <si>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</si>
  <si>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</si>
  <si>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</si>
  <si>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</si>
  <si>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</si>
  <si>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</si>
  <si>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</si>
  <si>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</si>
  <si>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</si>
  <si>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</si>
  <si>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</si>
  <si>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</si>
  <si>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</si>
  <si>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</si>
  <si>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</si>
  <si>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</si>
  <si>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</si>
  <si>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</si>
  <si>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</si>
  <si>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</si>
  <si>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</si>
  <si>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</si>
  <si>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</si>
  <si>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</si>
  <si>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</si>
  <si>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</si>
  <si>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</si>
  <si>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</si>
  <si>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</si>
  <si>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</si>
  <si>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</si>
  <si>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</si>
  <si>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</si>
  <si>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</si>
  <si>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</si>
  <si>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</si>
  <si>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</si>
  <si>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</si>
  <si>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</si>
  <si>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</si>
  <si>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</si>
  <si>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</si>
  <si>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</si>
  <si>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</si>
  <si>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</si>
  <si>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</si>
  <si>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</si>
  <si>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</si>
  <si>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</si>
  <si>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</si>
  <si>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</si>
  <si>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</si>
  <si>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</si>
  <si>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</si>
  <si>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</si>
  <si>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</si>
  <si>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</si>
  <si>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</si>
  <si>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</si>
  <si>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</si>
  <si>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</si>
  <si>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</si>
  <si>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</si>
  <si>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</si>
  <si>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</si>
  <si>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</si>
  <si>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</si>
  <si>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</si>
  <si>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</si>
  <si>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</si>
  <si>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</si>
  <si>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</si>
  <si>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</si>
  <si>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</si>
  <si>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</si>
  <si>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</si>
  <si>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</si>
  <si>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</si>
  <si>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</si>
  <si>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</si>
  <si>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</si>
  <si>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</si>
  <si>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</si>
  <si>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</si>
  <si>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</si>
  <si>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</si>
  <si>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</si>
  <si>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</si>
  <si>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</si>
  <si>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</si>
  <si>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</si>
  <si>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</si>
  <si>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</si>
  <si>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</si>
  <si>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</si>
  <si>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</si>
  <si>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</si>
  <si>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</si>
  <si>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</si>
  <si>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</si>
  <si>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</si>
  <si>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</si>
  <si>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</si>
  <si>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</si>
  <si>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</si>
  <si>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</si>
  <si>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</si>
  <si>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</si>
  <si>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</si>
  <si>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</si>
  <si>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</si>
  <si>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</si>
  <si>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</si>
  <si>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</si>
  <si>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</si>
  <si>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</si>
  <si>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</si>
  <si>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</si>
  <si>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</si>
  <si>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</si>
  <si>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</si>
  <si>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</si>
  <si>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</si>
  <si>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</si>
  <si>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</si>
  <si>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</si>
  <si>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</si>
  <si>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</si>
  <si>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</si>
  <si>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</si>
  <si>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</si>
  <si>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</si>
  <si>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</si>
  <si>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</si>
  <si>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</si>
  <si>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</si>
  <si>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</si>
  <si>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</si>
  <si>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</si>
  <si>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</si>
  <si>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</si>
  <si>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</si>
  <si>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</si>
  <si>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</si>
  <si>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</si>
  <si>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</si>
  <si>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</si>
  <si>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</si>
  <si>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</si>
  <si>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</si>
  <si>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</si>
  <si>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</si>
  <si>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</si>
  <si>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</si>
  <si>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</si>
  <si>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</si>
  <si>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</si>
  <si>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</si>
  <si>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</si>
  <si>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</si>
  <si>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</si>
  <si>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</si>
  <si>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</si>
  <si>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</si>
  <si>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</si>
  <si>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</si>
  <si>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</si>
  <si>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</si>
  <si>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</si>
  <si>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</si>
  <si>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</si>
  <si>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</si>
  <si>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</si>
  <si>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</si>
  <si>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</si>
  <si>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</si>
  <si>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</si>
  <si>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</si>
  <si>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</si>
  <si>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</si>
  <si>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</si>
  <si>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</si>
  <si>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</si>
  <si>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</si>
  <si>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</si>
  <si>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</si>
  <si>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</si>
  <si>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</si>
  <si>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</si>
  <si>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</si>
  <si>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</si>
  <si>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</si>
  <si>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</si>
  <si>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</si>
  <si>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</si>
  <si>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</si>
  <si>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</si>
  <si>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</si>
  <si>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</si>
  <si>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</si>
  <si>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</si>
  <si>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</si>
  <si>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</si>
  <si>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</si>
  <si>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</si>
  <si>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</si>
  <si>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</si>
  <si>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</si>
  <si>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</si>
  <si>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</si>
  <si>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</si>
  <si>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</si>
  <si>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</si>
  <si>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</si>
  <si>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</si>
  <si>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</si>
  <si>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</si>
  <si>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</si>
  <si>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</si>
  <si>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</si>
  <si>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</si>
  <si>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</si>
  <si>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</si>
  <si>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</si>
  <si>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</si>
  <si>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</si>
  <si>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</si>
  <si>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</si>
  <si>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</si>
  <si>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</si>
  <si>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</si>
  <si>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</si>
  <si>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</si>
  <si>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</si>
  <si>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</si>
  <si>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</si>
  <si>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</si>
  <si>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</si>
  <si>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</si>
  <si>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</si>
  <si>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</si>
  <si>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</si>
  <si>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</si>
  <si>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</si>
  <si>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</si>
  <si>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</si>
  <si>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</si>
  <si>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</si>
  <si>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</si>
  <si>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</si>
  <si>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</si>
  <si>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</si>
  <si>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</si>
  <si>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</si>
  <si>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</si>
  <si>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</si>
  <si>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</si>
  <si>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</si>
  <si>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</si>
  <si>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</si>
  <si>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</si>
  <si>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</si>
  <si>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</si>
  <si>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</si>
  <si>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</si>
  <si>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</si>
  <si>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</si>
  <si>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</si>
  <si>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</si>
  <si>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</si>
  <si>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</si>
  <si>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</si>
  <si>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</si>
  <si>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</si>
  <si>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</si>
  <si>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</si>
  <si>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</si>
  <si>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</si>
  <si>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</si>
  <si>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</si>
  <si>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</si>
  <si>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</si>
  <si>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</si>
  <si>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</si>
  <si>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</si>
  <si>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</si>
  <si>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</si>
  <si>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</si>
  <si>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</si>
  <si>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</si>
  <si>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</si>
  <si>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</si>
  <si>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</si>
  <si>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</si>
  <si>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</si>
  <si>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</si>
  <si>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</si>
  <si>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</si>
  <si>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</si>
  <si>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</si>
  <si>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</si>
  <si>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</si>
  <si>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</si>
  <si>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</si>
  <si>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</si>
  <si>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</si>
  <si>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</si>
  <si>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</si>
  <si>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</si>
  <si>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</si>
  <si>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</si>
  <si>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</si>
  <si>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</si>
  <si>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</si>
  <si>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</si>
  <si>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</si>
  <si>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</si>
  <si>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</si>
  <si>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</si>
  <si>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</si>
  <si>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</si>
  <si>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</si>
  <si>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</si>
  <si>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</si>
  <si>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</si>
  <si>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</si>
  <si>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</si>
  <si>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</si>
  <si>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</si>
  <si>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</si>
  <si>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</si>
  <si>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</si>
  <si>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</si>
  <si>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</si>
  <si>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</si>
  <si>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</si>
  <si>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</si>
  <si>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</si>
  <si>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</si>
  <si>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</si>
  <si>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</si>
  <si>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</si>
  <si>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</si>
  <si>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</si>
  <si>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</si>
  <si>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</si>
  <si>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</si>
  <si>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</si>
  <si>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</si>
  <si>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</si>
  <si>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</si>
  <si>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</si>
  <si>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</si>
  <si>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</si>
  <si>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</si>
  <si>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</si>
  <si>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</si>
  <si>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</si>
  <si>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</si>
  <si>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</si>
  <si>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</si>
  <si>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</si>
  <si>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</si>
  <si>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</si>
  <si>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</si>
  <si>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</si>
  <si>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</si>
  <si>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</si>
  <si>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</si>
  <si>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</si>
  <si>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</si>
  <si>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</si>
  <si>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</si>
  <si>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</si>
  <si>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</si>
  <si>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</si>
  <si>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</si>
  <si>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</si>
  <si>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</si>
  <si>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</si>
  <si>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</si>
  <si>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</si>
  <si>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</si>
  <si>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</si>
  <si>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</si>
  <si>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</si>
  <si>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</si>
  <si>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</si>
  <si>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</si>
  <si>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</si>
  <si>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</si>
  <si>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</si>
  <si>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</si>
  <si>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</si>
  <si>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</si>
  <si>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</si>
  <si>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</si>
  <si>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</si>
  <si>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</si>
  <si>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</si>
  <si>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</si>
  <si>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</si>
  <si>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</si>
  <si>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</si>
  <si>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</si>
  <si>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</si>
  <si>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</si>
  <si>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</si>
  <si>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</si>
  <si>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</si>
  <si>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</si>
  <si>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</si>
  <si>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</si>
  <si>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</si>
  <si>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</si>
  <si>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</si>
  <si>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</si>
  <si>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</si>
  <si>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</si>
  <si>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</si>
  <si>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</si>
  <si>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</si>
  <si>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</si>
  <si>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</si>
  <si>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</si>
  <si>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</si>
  <si>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</si>
  <si>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</si>
  <si>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</si>
  <si>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</si>
  <si>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</si>
  <si>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</si>
  <si>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</si>
  <si>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</si>
  <si>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</si>
  <si>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</si>
  <si>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</si>
  <si>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</si>
  <si>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</si>
  <si>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</si>
  <si>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</si>
  <si>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</si>
  <si>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</si>
  <si>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</si>
  <si>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</si>
  <si>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</si>
  <si>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</si>
  <si>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</si>
  <si>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</si>
  <si>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</si>
  <si>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</si>
  <si>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</si>
  <si>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</si>
  <si>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</si>
  <si>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</si>
  <si>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</si>
  <si>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</si>
  <si>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</si>
  <si>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</si>
  <si>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</si>
  <si>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</si>
  <si>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</si>
  <si>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</si>
  <si>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</si>
  <si>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</si>
  <si>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</si>
  <si>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</si>
  <si>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</si>
  <si>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</si>
  <si>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</si>
  <si>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</si>
  <si>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</si>
  <si>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</si>
  <si>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</si>
  <si>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</si>
  <si>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</si>
  <si>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</si>
  <si>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</si>
  <si>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</si>
  <si>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</si>
  <si>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</si>
  <si>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</si>
  <si>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</si>
  <si>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</si>
  <si>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</si>
  <si>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</si>
  <si>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</si>
  <si>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</si>
  <si>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</si>
  <si>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</si>
  <si>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</si>
  <si>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</si>
  <si>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</si>
  <si>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</si>
  <si>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</si>
  <si>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</si>
  <si>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</si>
  <si>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</si>
  <si>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</si>
  <si>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</si>
  <si>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</si>
  <si>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</si>
  <si>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</si>
  <si>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</si>
  <si>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</si>
  <si>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</si>
  <si>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</si>
  <si>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</si>
  <si>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</si>
  <si>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</si>
  <si>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</si>
  <si>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</si>
  <si>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</si>
  <si>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</si>
  <si>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</si>
  <si>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</si>
  <si>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</si>
  <si>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</si>
  <si>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</si>
  <si>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</si>
  <si>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</si>
  <si>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</si>
  <si>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</si>
  <si>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</si>
  <si>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</si>
  <si>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</si>
  <si>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</si>
  <si>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</si>
  <si>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</si>
  <si>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</si>
  <si>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</si>
  <si>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</si>
  <si>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</si>
  <si>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</si>
  <si>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</si>
  <si>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</si>
  <si>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</si>
  <si>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</si>
  <si>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</si>
  <si>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</si>
  <si>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</si>
  <si>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</si>
  <si>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</si>
  <si>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</si>
  <si>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</si>
  <si>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</si>
  <si>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</si>
  <si>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</si>
  <si>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</si>
  <si>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</si>
  <si>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</si>
  <si>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</si>
  <si>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</si>
  <si>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</si>
  <si>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</si>
  <si>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</si>
  <si>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</si>
  <si>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</si>
  <si>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</si>
  <si>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</si>
  <si>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</si>
  <si>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</si>
  <si>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</si>
  <si>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</si>
  <si>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</si>
  <si>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</si>
  <si>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</si>
  <si>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</si>
  <si>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</si>
  <si>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</si>
  <si>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</si>
  <si>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</si>
  <si>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</si>
  <si>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</si>
  <si>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</si>
  <si>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</si>
  <si>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</si>
  <si>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</si>
  <si>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</si>
  <si>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</si>
  <si>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</si>
  <si>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</si>
  <si>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</si>
  <si>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</si>
  <si>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</si>
  <si>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</si>
  <si>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</si>
  <si>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</si>
  <si>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</si>
  <si>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</si>
  <si>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</si>
  <si>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</si>
  <si>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</si>
  <si>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</si>
  <si>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</si>
  <si>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</si>
  <si>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</si>
  <si>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</si>
  <si>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</si>
  <si>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</si>
  <si>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</si>
  <si>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</si>
  <si>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</si>
  <si>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</si>
  <si>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</si>
  <si>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</si>
  <si>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</si>
  <si>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</si>
  <si>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</si>
  <si>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</si>
  <si>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</si>
  <si>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</si>
  <si>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</si>
  <si>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</si>
  <si>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</si>
  <si>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</si>
  <si>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</si>
  <si>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</si>
  <si>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</si>
  <si>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</si>
  <si>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</si>
  <si>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</si>
  <si>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</si>
  <si>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</si>
  <si>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</si>
  <si>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</si>
  <si>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</si>
  <si>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</si>
  <si>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</si>
  <si>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</si>
  <si>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</si>
  <si>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</si>
  <si>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</si>
  <si>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</si>
  <si>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</si>
  <si>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</si>
  <si>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</si>
  <si>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</si>
  <si>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</si>
  <si>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</si>
  <si>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</si>
  <si>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</si>
  <si>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</si>
  <si>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</si>
  <si>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</si>
  <si>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</si>
  <si>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</si>
  <si>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</si>
  <si>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</si>
  <si>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</si>
  <si>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</si>
  <si>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</si>
  <si>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</si>
  <si>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</si>
  <si>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</si>
  <si>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</si>
  <si>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</si>
  <si>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</si>
  <si>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</si>
  <si>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</si>
  <si>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</si>
  <si>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</si>
  <si>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</si>
  <si>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</si>
  <si>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</si>
  <si>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</si>
  <si>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</si>
  <si>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</si>
  <si>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</si>
  <si>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</si>
  <si>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</si>
  <si>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</si>
  <si>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</si>
  <si>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</si>
  <si>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</si>
  <si>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</si>
  <si>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</si>
  <si>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</si>
  <si>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</si>
  <si>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</si>
  <si>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</si>
  <si>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</si>
  <si>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</si>
  <si>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</si>
  <si>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</si>
  <si>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</si>
  <si>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</si>
  <si>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</si>
  <si>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</si>
  <si>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</si>
  <si>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</si>
  <si>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</si>
  <si>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</si>
  <si>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</si>
  <si>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</si>
  <si>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</si>
  <si>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</si>
  <si>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</si>
  <si>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</si>
  <si>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</si>
  <si>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</si>
  <si>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</si>
  <si>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</si>
  <si>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</si>
  <si>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</si>
  <si>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</si>
  <si>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</si>
  <si>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</si>
  <si>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</si>
  <si>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</si>
  <si>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</si>
  <si>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</si>
  <si>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</si>
  <si>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</si>
  <si>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</si>
  <si>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</si>
  <si>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</si>
  <si>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</si>
  <si>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</si>
  <si>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</si>
  <si>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</si>
  <si>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</si>
  <si>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</si>
  <si>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</si>
  <si>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</si>
  <si>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</si>
  <si>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</si>
  <si>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</si>
  <si>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</si>
  <si>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</si>
  <si>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</si>
  <si>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</si>
  <si>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</si>
  <si>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</si>
  <si>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</si>
  <si>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</si>
  <si>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</si>
  <si>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</si>
  <si>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</si>
  <si>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</si>
  <si>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</si>
  <si>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</si>
  <si>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</si>
  <si>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</si>
  <si>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</si>
  <si>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</si>
  <si>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</si>
  <si>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</si>
  <si>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</si>
  <si>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</si>
  <si>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</si>
  <si>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</si>
  <si>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</si>
  <si>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</si>
  <si>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</si>
  <si>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</si>
  <si>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</si>
  <si>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</si>
  <si>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</si>
  <si>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</si>
  <si>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</si>
  <si>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</si>
  <si>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</si>
  <si>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</si>
  <si>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</si>
  <si>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</si>
  <si>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</si>
  <si>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</si>
  <si>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</si>
  <si>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</si>
  <si>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</si>
  <si>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</si>
  <si>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</si>
  <si>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</si>
  <si>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</si>
  <si>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</si>
  <si>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</si>
  <si>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</si>
  <si>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</si>
  <si>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</si>
  <si>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</si>
  <si>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</si>
  <si>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</si>
  <si>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</si>
  <si>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</si>
  <si>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</si>
  <si>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</si>
  <si>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</si>
  <si>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</si>
  <si>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</si>
  <si>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</si>
  <si>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</si>
  <si>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</si>
  <si>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</si>
  <si>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</si>
  <si>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</si>
  <si>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</si>
  <si>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</si>
  <si>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</si>
  <si>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</si>
  <si>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</si>
  <si>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</si>
  <si>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</si>
  <si>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</si>
  <si>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</si>
  <si>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</si>
  <si>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</si>
  <si>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</si>
  <si>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</si>
  <si>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</si>
  <si>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</si>
  <si>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</si>
  <si>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</si>
  <si>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</si>
  <si>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</si>
  <si>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</si>
  <si>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</si>
  <si>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</si>
  <si>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</si>
  <si>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</si>
  <si>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</si>
  <si>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</si>
  <si>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</si>
  <si>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</si>
  <si>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</si>
  <si>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</si>
  <si>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</si>
  <si>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</si>
  <si>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</si>
  <si>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</si>
  <si>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</si>
  <si>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</si>
  <si>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</si>
  <si>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</si>
  <si>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</si>
  <si>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</si>
  <si>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</si>
  <si>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</si>
  <si>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</si>
  <si>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</si>
  <si>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</si>
  <si>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</si>
  <si>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</si>
  <si>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</si>
  <si>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</si>
  <si>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</si>
  <si>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</si>
  <si>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</si>
  <si>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</si>
  <si>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</si>
  <si>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</si>
  <si>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</si>
  <si>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</si>
  <si>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</si>
  <si>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</si>
  <si>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</si>
  <si>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</si>
  <si>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</si>
  <si>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</si>
  <si>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</si>
  <si>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</si>
  <si>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</si>
  <si>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</si>
  <si>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</si>
  <si>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</si>
  <si>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</si>
  <si>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</si>
  <si>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</si>
  <si>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</si>
  <si>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</si>
  <si>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</si>
  <si>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</si>
  <si>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</si>
  <si>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</si>
  <si>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</si>
  <si>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</si>
  <si>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</si>
  <si>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</si>
  <si>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</si>
  <si>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</si>
  <si>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</si>
  <si>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</si>
  <si>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</si>
  <si>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</si>
  <si>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</si>
  <si>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</si>
  <si>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</si>
  <si>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</si>
  <si>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</si>
  <si>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</si>
  <si>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</si>
  <si>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</si>
  <si>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</si>
  <si>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</si>
  <si>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</si>
  <si>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</si>
  <si>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</si>
  <si>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</si>
  <si>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</si>
  <si>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</si>
  <si>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</si>
  <si>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</si>
  <si>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</si>
  <si>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</si>
  <si>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</si>
  <si>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</si>
  <si>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</si>
  <si>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</si>
  <si>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</si>
  <si>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</si>
  <si>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</si>
  <si>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</si>
  <si>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</si>
  <si>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</si>
  <si>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</si>
  <si>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</si>
  <si>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</si>
  <si>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</si>
  <si>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</si>
  <si>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</si>
  <si>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</si>
  <si>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</si>
  <si>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</si>
  <si>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</si>
  <si>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</si>
  <si>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</si>
  <si>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</si>
  <si>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</si>
  <si>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</si>
  <si>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</si>
  <si>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</si>
  <si>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</si>
  <si>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</si>
  <si>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</si>
  <si>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</si>
  <si>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</si>
  <si>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</si>
  <si>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</si>
  <si>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</si>
  <si>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</si>
  <si>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</si>
  <si>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</si>
  <si>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</si>
  <si>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</si>
  <si>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</si>
  <si>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</si>
  <si>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</si>
  <si>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</si>
  <si>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</si>
  <si>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</si>
  <si>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</si>
  <si>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</si>
  <si>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</si>
  <si>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</si>
  <si>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</si>
  <si>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</si>
  <si>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</si>
  <si>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</si>
  <si>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</si>
  <si>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</si>
  <si>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</si>
  <si>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</si>
  <si>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</si>
  <si>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</si>
  <si>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</si>
  <si>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</si>
  <si>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</si>
  <si>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</si>
  <si>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</si>
  <si>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</si>
  <si>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</si>
  <si>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</si>
  <si>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</si>
  <si>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</si>
  <si>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</si>
  <si>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</si>
  <si>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</si>
  <si>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</si>
  <si>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</si>
  <si>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</si>
  <si>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</si>
  <si>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</si>
  <si>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</si>
  <si>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</si>
  <si>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</si>
  <si>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</si>
  <si>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</si>
  <si>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</si>
  <si>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</si>
  <si>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</si>
  <si>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</si>
  <si>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</si>
  <si>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</si>
  <si>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</si>
  <si>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</si>
  <si>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</si>
  <si>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</si>
  <si>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</si>
  <si>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</si>
  <si>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</si>
  <si>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</si>
  <si>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</si>
  <si>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</si>
  <si>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</si>
  <si>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</si>
  <si>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</si>
  <si>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</si>
  <si>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</si>
  <si>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</si>
  <si>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</si>
  <si>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</si>
  <si>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</si>
  <si>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</si>
  <si>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</si>
  <si>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</si>
  <si>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</si>
  <si>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</si>
  <si>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</si>
  <si>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</si>
  <si>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</si>
  <si>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</si>
  <si>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</si>
  <si>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</si>
  <si>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</si>
  <si>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</si>
  <si>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</si>
  <si>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</si>
  <si>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</si>
  <si>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</si>
  <si>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</si>
  <si>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</si>
  <si>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</si>
  <si>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</si>
  <si>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</si>
  <si>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</si>
  <si>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</si>
  <si>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</si>
  <si>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</si>
  <si>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</si>
  <si>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</si>
  <si>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</si>
  <si>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</si>
  <si>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</si>
  <si>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</si>
  <si>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</si>
  <si>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</si>
  <si>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</si>
  <si>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</si>
  <si>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</si>
  <si>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</si>
  <si>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</si>
  <si>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</si>
  <si>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</si>
  <si>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</si>
  <si>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</si>
  <si>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</si>
  <si>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</si>
  <si>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</si>
  <si>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</si>
  <si>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</si>
  <si>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</si>
  <si>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</si>
  <si>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</si>
  <si>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</si>
  <si>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</si>
  <si>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</si>
  <si>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</si>
  <si>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</si>
  <si>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</si>
  <si>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</si>
  <si>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</si>
  <si>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</si>
  <si>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</si>
  <si>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</si>
  <si>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</si>
  <si>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</si>
  <si>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</si>
  <si>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</si>
  <si>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</si>
  <si>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</si>
  <si>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</si>
  <si>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</si>
  <si>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</si>
  <si>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</si>
  <si>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</si>
  <si>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</si>
  <si>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</si>
  <si>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</si>
  <si>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</si>
  <si>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</si>
  <si>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</si>
  <si>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</si>
  <si>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</si>
  <si>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</si>
  <si>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</si>
  <si>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</si>
  <si>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</si>
  <si>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</si>
  <si>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</si>
  <si>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</si>
  <si>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</si>
  <si>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</si>
  <si>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</si>
  <si>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</si>
  <si>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</si>
  <si>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</si>
  <si>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</si>
  <si>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</si>
  <si>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</si>
  <si>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</si>
  <si>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</si>
  <si>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</si>
  <si>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</si>
  <si>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</si>
  <si>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</si>
  <si>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</si>
  <si>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</si>
  <si>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</si>
  <si>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</si>
  <si>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</si>
  <si>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</si>
  <si>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</si>
  <si>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</si>
  <si>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</si>
  <si>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</si>
  <si>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</si>
  <si>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</si>
  <si>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</si>
  <si>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</si>
  <si>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</si>
  <si>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</si>
  <si>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</si>
  <si>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</si>
  <si>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</si>
  <si>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</si>
  <si>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</si>
  <si>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</si>
  <si>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</si>
  <si>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</si>
  <si>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</si>
  <si>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</si>
  <si>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</si>
  <si>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</si>
  <si>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</si>
  <si>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</si>
  <si>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</si>
  <si>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</si>
  <si>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</si>
  <si>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</si>
  <si>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</si>
  <si>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</si>
  <si>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</si>
  <si>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</si>
  <si>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</si>
  <si>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</si>
  <si>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</si>
  <si>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</si>
  <si>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</si>
  <si>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</si>
  <si>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</si>
  <si>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</si>
  <si>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</si>
  <si>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</si>
  <si>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</si>
  <si>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</si>
  <si>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</si>
  <si>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</si>
  <si>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</si>
  <si>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</si>
  <si>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</si>
  <si>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</si>
  <si>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</si>
  <si>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</si>
  <si>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</si>
  <si>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</si>
  <si>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</si>
  <si>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</si>
  <si>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</si>
  <si>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</si>
  <si>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</si>
  <si>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</si>
  <si>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</si>
  <si>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</si>
  <si>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</si>
  <si>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</si>
  <si>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</si>
  <si>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</si>
  <si>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</si>
  <si>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</si>
  <si>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</si>
  <si>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</si>
  <si>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</si>
  <si>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</si>
  <si>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</si>
  <si>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</si>
  <si>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</si>
  <si>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</si>
  <si>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</si>
  <si>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</si>
  <si>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</si>
  <si>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</si>
  <si>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</si>
  <si>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</si>
  <si>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</si>
  <si>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</si>
  <si>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</si>
  <si>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</si>
  <si>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</si>
  <si>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</si>
  <si>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</si>
  <si>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</si>
  <si>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</si>
  <si>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</si>
  <si>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</si>
  <si>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</si>
  <si>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</si>
  <si>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</si>
  <si>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</si>
  <si>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</si>
  <si>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</si>
  <si>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</si>
  <si>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</si>
  <si>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</si>
  <si>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</si>
  <si>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</si>
  <si>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</si>
  <si>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</si>
  <si>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</si>
  <si>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</si>
  <si>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</si>
  <si>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</si>
  <si>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</si>
  <si>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</si>
  <si>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</si>
  <si>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</si>
  <si>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</si>
  <si>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</si>
  <si>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</si>
  <si>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</si>
  <si>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</si>
  <si>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</si>
  <si>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</si>
  <si>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</si>
  <si>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</si>
  <si>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</si>
  <si>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</si>
  <si>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</si>
  <si>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</si>
  <si>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</si>
  <si>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</si>
  <si>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</si>
  <si>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</si>
  <si>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</si>
  <si>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</si>
  <si>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</si>
  <si>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</si>
  <si>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</si>
  <si>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</si>
  <si>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</si>
  <si>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</si>
  <si>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</si>
  <si>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</si>
  <si>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</si>
  <si>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</si>
  <si>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</si>
  <si>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</si>
  <si>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</si>
  <si>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</si>
  <si>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</si>
  <si>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</si>
  <si>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</si>
  <si>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</si>
  <si>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</si>
  <si>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</si>
  <si>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</si>
  <si>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</si>
  <si>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</si>
  <si>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</si>
  <si>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</si>
  <si>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</si>
  <si>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</si>
  <si>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</si>
  <si>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</si>
  <si>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</si>
  <si>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</si>
  <si>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</si>
  <si>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</si>
  <si>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</si>
  <si>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</si>
  <si>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</si>
  <si>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</si>
  <si>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</si>
  <si>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</si>
  <si>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</si>
  <si>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</si>
  <si>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</si>
  <si>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</si>
  <si>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</si>
  <si>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</si>
  <si>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</si>
  <si>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</si>
  <si>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</si>
  <si>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</si>
  <si>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</si>
  <si>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</si>
  <si>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</si>
  <si>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</si>
  <si>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</si>
  <si>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</si>
  <si>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</si>
  <si>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</si>
  <si>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</si>
  <si>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</si>
  <si>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</si>
  <si>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</si>
  <si>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</si>
  <si>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</si>
  <si>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</si>
  <si>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</si>
  <si>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</si>
  <si>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</si>
  <si>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</si>
  <si>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</si>
  <si>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</si>
  <si>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</si>
  <si>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</si>
  <si>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</si>
  <si>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</si>
  <si>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</si>
  <si>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</si>
  <si>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</si>
  <si>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</si>
  <si>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</si>
  <si>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</si>
  <si>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</si>
  <si>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</si>
  <si>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</si>
  <si>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</si>
  <si>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</si>
  <si>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</si>
  <si>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</si>
  <si>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</si>
  <si>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</si>
  <si>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</si>
  <si>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</si>
  <si>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</si>
  <si>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</si>
  <si>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</si>
  <si>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</si>
  <si>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</si>
  <si>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</si>
  <si>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</si>
  <si>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</si>
  <si>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</si>
  <si>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</si>
  <si>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</si>
  <si>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</si>
  <si>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</si>
  <si>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</si>
  <si>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</si>
  <si>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</si>
  <si>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</si>
  <si>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</si>
  <si>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</si>
  <si>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</si>
  <si>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</si>
  <si>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</si>
  <si>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</si>
  <si>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</si>
  <si>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</si>
  <si>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</si>
  <si>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</si>
  <si>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</si>
  <si>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</si>
  <si>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</si>
  <si>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</si>
  <si>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</si>
  <si>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</si>
  <si>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</si>
  <si>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</si>
  <si>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</si>
  <si>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</si>
  <si>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</si>
  <si>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</si>
  <si>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</si>
  <si>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</si>
  <si>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</si>
  <si>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</si>
  <si>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</si>
  <si>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</si>
  <si>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</si>
  <si>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</si>
  <si>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</si>
  <si>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</si>
  <si>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</si>
  <si>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</si>
  <si>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</si>
  <si>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</si>
  <si>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</si>
  <si>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</si>
  <si>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</si>
  <si>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</si>
  <si>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</si>
  <si>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</si>
  <si>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</si>
  <si>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</si>
  <si>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</si>
  <si>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</si>
  <si>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</si>
  <si>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</si>
  <si>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</si>
  <si>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</si>
  <si>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</si>
  <si>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</si>
  <si>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</si>
  <si>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</si>
  <si>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</si>
  <si>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</si>
  <si>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</si>
  <si>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</si>
  <si>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</si>
  <si>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</si>
  <si>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</si>
  <si>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</si>
  <si>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</si>
  <si>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</si>
  <si>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</si>
  <si>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</si>
  <si>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</si>
  <si>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</si>
  <si>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</si>
  <si>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</si>
  <si>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</si>
  <si>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</si>
  <si>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</si>
  <si>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</si>
  <si>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</si>
  <si>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</si>
  <si>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</si>
  <si>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</si>
  <si>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</si>
  <si>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</si>
  <si>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</si>
  <si>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</si>
  <si>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</si>
  <si>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</si>
  <si>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</si>
  <si>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</si>
  <si>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</si>
  <si>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</si>
  <si>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</si>
  <si>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</si>
  <si>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</si>
  <si>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</si>
  <si>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</si>
  <si>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</si>
  <si>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</si>
  <si>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</si>
  <si>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</si>
  <si>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</si>
  <si>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</si>
  <si>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</si>
  <si>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</si>
  <si>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</si>
  <si>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</si>
  <si>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</si>
  <si>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</si>
  <si>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</si>
  <si>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</si>
  <si>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</si>
  <si>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</si>
  <si>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</si>
  <si>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</si>
  <si>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</si>
  <si>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</si>
  <si>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</si>
  <si>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</si>
  <si>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</si>
  <si>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</si>
  <si>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</si>
  <si>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</si>
  <si>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</si>
  <si>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</si>
  <si>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</si>
  <si>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</si>
  <si>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</si>
  <si>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</si>
  <si>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</si>
  <si>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</si>
  <si>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</si>
  <si>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</si>
  <si>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</si>
  <si>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</si>
  <si>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</si>
  <si>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</si>
  <si>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</si>
  <si>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</si>
  <si>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</si>
  <si>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</si>
  <si>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</si>
  <si>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</si>
  <si>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</si>
  <si>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</si>
  <si>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</si>
  <si>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</si>
  <si>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</si>
  <si>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</si>
  <si>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</si>
  <si>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</si>
  <si>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</si>
  <si>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</si>
  <si>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</si>
  <si>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</si>
  <si>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</si>
  <si>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</si>
  <si>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</si>
  <si>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</si>
  <si>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</si>
  <si>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</si>
  <si>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</si>
  <si>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</si>
  <si>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</si>
  <si>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</si>
  <si>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</si>
  <si>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</si>
  <si>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</si>
  <si>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</si>
  <si>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</si>
  <si>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</si>
  <si>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</si>
  <si>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</si>
  <si>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</si>
  <si>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</si>
  <si>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</si>
  <si>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</si>
  <si>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</si>
  <si>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</si>
  <si>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</si>
  <si>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</si>
  <si>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</si>
  <si>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</si>
  <si>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</si>
  <si>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</si>
  <si>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</si>
  <si>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</si>
  <si>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</si>
  <si>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</si>
  <si>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</si>
  <si>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</si>
  <si>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</si>
  <si>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</si>
  <si>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</si>
  <si>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</si>
  <si>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</si>
  <si>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</si>
  <si>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</si>
  <si>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</si>
  <si>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</si>
  <si>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</si>
  <si>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</si>
  <si>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</si>
  <si>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</si>
  <si>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</si>
  <si>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</si>
  <si>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</si>
  <si>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</si>
  <si>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</si>
  <si>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</si>
  <si>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</si>
  <si>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</si>
  <si>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</si>
  <si>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</si>
  <si>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</si>
  <si>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</si>
  <si>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</si>
  <si>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</si>
  <si>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</si>
  <si>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</si>
  <si>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</si>
  <si>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</si>
  <si>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</si>
  <si>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</si>
  <si>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</si>
  <si>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</si>
  <si>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</si>
  <si>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</si>
  <si>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</si>
  <si>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</si>
  <si>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</si>
  <si>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</si>
  <si>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</si>
  <si>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</si>
  <si>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</si>
  <si>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</si>
  <si>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</si>
  <si>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</si>
  <si>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</si>
  <si>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</si>
  <si>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</si>
  <si>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</si>
  <si>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</si>
  <si>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</si>
  <si>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</si>
  <si>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</si>
  <si>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</si>
  <si>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</si>
  <si>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</si>
  <si>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</si>
  <si>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</si>
  <si>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</si>
  <si>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</si>
  <si>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</si>
  <si>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</si>
  <si>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</si>
  <si>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</si>
  <si>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</si>
  <si>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</si>
  <si>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</si>
  <si>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</si>
  <si>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</si>
  <si>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</si>
  <si>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</si>
  <si>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</si>
  <si>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</si>
  <si>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</si>
  <si>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</si>
  <si>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</si>
  <si>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</si>
  <si>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</si>
  <si>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</si>
  <si>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</si>
  <si>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</si>
  <si>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</si>
  <si>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</si>
  <si>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</si>
  <si>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</si>
  <si>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</si>
  <si>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</si>
  <si>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</si>
  <si>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</si>
  <si>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</si>
  <si>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</si>
  <si>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</si>
  <si>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</si>
  <si>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</si>
  <si>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</si>
  <si>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</si>
  <si>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</si>
  <si>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</si>
  <si>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</si>
  <si>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</si>
  <si>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</si>
  <si>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</si>
  <si>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</si>
  <si>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</si>
  <si>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</si>
  <si>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</si>
  <si>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</si>
  <si>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</si>
  <si>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</si>
  <si>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</si>
  <si>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</si>
  <si>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</si>
  <si>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</si>
  <si>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</si>
  <si>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</si>
  <si>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</si>
  <si>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</si>
  <si>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</si>
  <si>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</si>
  <si>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</si>
  <si>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</si>
  <si>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</si>
  <si>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</si>
  <si>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</si>
  <si>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</si>
  <si>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</si>
  <si>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</si>
  <si>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</si>
  <si>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</si>
  <si>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</si>
  <si>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</si>
  <si>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</si>
  <si>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</si>
  <si>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</si>
  <si>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</si>
  <si>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</si>
  <si>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</si>
  <si>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</si>
  <si>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</si>
  <si>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</si>
  <si>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</si>
  <si>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</si>
  <si>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</si>
  <si>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</si>
  <si>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</si>
  <si>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</si>
  <si>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</si>
  <si>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</si>
  <si>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</si>
  <si>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</si>
  <si>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</si>
  <si>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</si>
  <si>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</si>
  <si>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</si>
  <si>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</si>
  <si>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</si>
  <si>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</si>
  <si>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</si>
  <si>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</si>
  <si>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</si>
  <si>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</si>
  <si>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</si>
  <si>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</si>
  <si>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</si>
  <si>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</si>
  <si>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</si>
  <si>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</si>
  <si>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</si>
  <si>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</si>
  <si>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</si>
  <si>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</si>
  <si>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</si>
  <si>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</si>
  <si>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</si>
  <si>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</si>
  <si>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</si>
  <si>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</si>
  <si>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</si>
  <si>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</si>
  <si>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</si>
  <si>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</si>
  <si>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</si>
  <si>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</si>
  <si>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</si>
  <si>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</si>
  <si>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</si>
  <si>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</si>
  <si>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</si>
  <si>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</si>
  <si>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</si>
  <si>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</si>
  <si>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</si>
  <si>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</si>
  <si>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</si>
  <si>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</si>
  <si>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</si>
  <si>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</si>
  <si>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</si>
  <si>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</si>
  <si>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</si>
  <si>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</si>
  <si>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</si>
  <si>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</si>
  <si>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</si>
  <si>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</si>
  <si>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</si>
  <si>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</si>
  <si>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</si>
  <si>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</si>
  <si>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</si>
  <si>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</si>
  <si>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</si>
  <si>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</si>
  <si>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</si>
  <si>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</si>
  <si>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</si>
  <si>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</si>
  <si>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</si>
  <si>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</si>
  <si>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</si>
  <si>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</si>
  <si>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</si>
  <si>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</si>
  <si>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</si>
  <si>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</si>
  <si>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</si>
  <si>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</si>
  <si>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</si>
  <si>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</si>
  <si>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</si>
  <si>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</si>
  <si>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</si>
  <si>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</si>
  <si>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</si>
  <si>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</si>
  <si>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</si>
  <si>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</si>
  <si>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</si>
  <si>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</si>
  <si>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</si>
  <si>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</si>
  <si>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</si>
  <si>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</si>
  <si>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</si>
  <si>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</si>
  <si>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</si>
  <si>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</si>
  <si>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</si>
  <si>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</si>
  <si>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</si>
  <si>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</si>
  <si>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</si>
  <si>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</si>
  <si>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</si>
  <si>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</si>
  <si>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</si>
  <si>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</si>
  <si>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</si>
  <si>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</si>
  <si>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</si>
  <si>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</si>
  <si>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</si>
  <si>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</si>
  <si>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</si>
  <si>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</si>
  <si>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</si>
  <si>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</si>
  <si>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</si>
  <si>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</si>
  <si>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</si>
  <si>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</si>
  <si>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</si>
  <si>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</si>
  <si>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</si>
  <si>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</si>
  <si>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</si>
  <si>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</si>
  <si>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</si>
  <si>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</si>
  <si>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</si>
  <si>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</si>
  <si>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</si>
  <si>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</si>
  <si>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</si>
  <si>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</si>
  <si>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</si>
  <si>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</si>
  <si>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</si>
  <si>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</si>
  <si>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</si>
  <si>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</si>
  <si>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</si>
  <si>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</si>
  <si>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</si>
  <si>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</si>
  <si>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</si>
  <si>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</si>
  <si>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</si>
  <si>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</si>
  <si>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</si>
  <si>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</si>
  <si>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</si>
  <si>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</si>
  <si>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</si>
  <si>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</si>
  <si>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</si>
  <si>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</si>
  <si>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</si>
  <si>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</si>
  <si>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</si>
  <si>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</si>
  <si>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</si>
  <si>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</si>
  <si>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</si>
  <si>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</si>
  <si>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</si>
  <si>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</si>
  <si>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</si>
  <si>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</si>
  <si>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</si>
  <si>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</si>
  <si>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</si>
  <si>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</si>
  <si>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</si>
  <si>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</si>
  <si>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</si>
  <si>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</si>
  <si>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</si>
  <si>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</si>
  <si>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</si>
  <si>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</si>
  <si>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</si>
  <si>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</si>
  <si>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</si>
  <si>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</si>
  <si>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</si>
  <si>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</si>
  <si>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</si>
  <si>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</si>
  <si>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</si>
  <si>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</si>
  <si>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</si>
  <si>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</si>
  <si>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</si>
  <si>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</si>
  <si>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</si>
  <si>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</si>
  <si>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</si>
  <si>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</si>
  <si>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</si>
  <si>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</si>
  <si>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</si>
  <si>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</si>
  <si>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</si>
  <si>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</si>
  <si>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</si>
  <si>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</si>
  <si>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</si>
  <si>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</si>
  <si>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</si>
  <si>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</si>
  <si>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</si>
  <si>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</si>
  <si>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</si>
  <si>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</si>
  <si>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</si>
  <si>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</si>
  <si>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</si>
  <si>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</si>
  <si>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</si>
  <si>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</si>
  <si>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</si>
  <si>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</si>
  <si>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</si>
  <si>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</si>
  <si>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</si>
  <si>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</si>
  <si>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</si>
  <si>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</si>
  <si>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</si>
  <si>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</si>
  <si>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</si>
  <si>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Arnold Magnetics</t>
  </si>
  <si>
    <t>Christopher Bacon</t>
  </si>
  <si>
    <t>cbacon@arnoldmagnetics.com</t>
  </si>
  <si>
    <t>5853859010</t>
  </si>
  <si>
    <t>Michelle Mikiewicz</t>
  </si>
  <si>
    <t>Inside Sales Supervisor</t>
  </si>
  <si>
    <t>mmikiewicz@arnoldmagnetics.com</t>
  </si>
  <si>
    <t>585-385-9010</t>
  </si>
  <si>
    <t>CID003584</t>
  </si>
  <si>
    <t>Cobalt</t>
  </si>
  <si>
    <t>Vale – Long Harbour Processing Plant (LHPP)</t>
  </si>
  <si>
    <t>Long Harbour</t>
  </si>
  <si>
    <t>CID003303</t>
  </si>
  <si>
    <t>Vale New Caledonia</t>
  </si>
  <si>
    <t>Le Mont-Dore</t>
  </si>
  <si>
    <t>CID003210</t>
  </si>
  <si>
    <t>Lanzhou Jinchuan Advanced Materials Technology Co., Ltd.</t>
  </si>
  <si>
    <t>China</t>
  </si>
  <si>
    <t>CID003226</t>
  </si>
  <si>
    <t>Umicore Finland Oy</t>
  </si>
  <si>
    <t>Finland</t>
  </si>
  <si>
    <t>Kokkola</t>
  </si>
  <si>
    <t>CID003228</t>
  </si>
  <si>
    <t>Umicore Olen</t>
  </si>
  <si>
    <t>Belgium</t>
  </si>
  <si>
    <t>Olen</t>
  </si>
  <si>
    <t>CID003239</t>
  </si>
  <si>
    <t>Port Colborne Refinery</t>
  </si>
  <si>
    <t>Canada</t>
  </si>
  <si>
    <t>Port Colborne</t>
  </si>
  <si>
    <t>CID003261</t>
  </si>
  <si>
    <t>Kamoto Copper Company</t>
  </si>
  <si>
    <t>Congo, Democratic Republic Of The</t>
  </si>
  <si>
    <t>Kolwezi</t>
  </si>
  <si>
    <t>CID003280</t>
  </si>
  <si>
    <t>Complexe hydrométallurgique de Guemassa</t>
  </si>
  <si>
    <t>Morocco</t>
  </si>
  <si>
    <t>CID003378</t>
  </si>
  <si>
    <t>Jingmen GEM Co., Ltd.</t>
  </si>
  <si>
    <t>Jingmen</t>
  </si>
  <si>
    <t>CID003384</t>
  </si>
  <si>
    <t>Ganzhou Highpower Technology Co., Ltd.</t>
  </si>
  <si>
    <t>CID003406</t>
  </si>
  <si>
    <t>Murrin Murrin Nickel Cobalt Plant</t>
  </si>
  <si>
    <t>Australia</t>
  </si>
  <si>
    <t>Laverton</t>
  </si>
  <si>
    <t>CID003415</t>
  </si>
  <si>
    <t>Cosmo EcoChem Co., Ltd.</t>
  </si>
  <si>
    <t>Korea, Republic Of</t>
  </si>
  <si>
    <t>Ulsan</t>
  </si>
  <si>
    <t>CID003473</t>
  </si>
  <si>
    <t>CoreMax Corporation</t>
  </si>
  <si>
    <t>Taiwan, Province Of China</t>
  </si>
  <si>
    <t>Toufen</t>
  </si>
  <si>
    <t>Boliden AB</t>
  </si>
  <si>
    <t>Hong Kong SAR (see also separate country code entry under HK)</t>
  </si>
  <si>
    <t>LS-NIKKO Copper Inc.</t>
  </si>
  <si>
    <t>Gangnam</t>
  </si>
  <si>
    <t>Brazil</t>
  </si>
  <si>
    <t>Germany</t>
  </si>
  <si>
    <t>Estonia</t>
  </si>
  <si>
    <t>India</t>
  </si>
  <si>
    <t>Japan</t>
  </si>
  <si>
    <t>Mito</t>
  </si>
  <si>
    <t>Kazakhstan</t>
  </si>
  <si>
    <t>Thailand</t>
  </si>
  <si>
    <t>United States Of America</t>
  </si>
  <si>
    <t>Gastonia</t>
  </si>
  <si>
    <t>CID000211</t>
  </si>
  <si>
    <t>Changsha South Tantalum Niobium Co., Ltd.</t>
  </si>
  <si>
    <t>Changsha</t>
  </si>
  <si>
    <t>PT Sukses Inti Makmur</t>
  </si>
  <si>
    <t>Austria</t>
  </si>
  <si>
    <t>Nanfeng Xiaozhai</t>
  </si>
  <si>
    <t/>
  </si>
  <si>
    <t>Viet Nam</t>
  </si>
  <si>
    <t>CID002645</t>
  </si>
  <si>
    <t>Ganzhou Haichuang Tungsten Co., Ltd.</t>
  </si>
  <si>
    <t>Ongoing process to identify additional smelters</t>
  </si>
  <si>
    <t>We publicize our CMRT and EMRT templates @ www.arnoldmagnetics.com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</si>
</sst>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6">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4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23.75">
      <c r="A37" s="308"/>
      <c r="B37" s="141">
        <v>3.01</v>
      </c>
      <c r="C37" s="142" t="s">
        <v>67</v>
      </c>
      <c r="D37" s="28" t="s">
        <v>2234</v>
      </c>
      <c r="E37" s="167" t="s">
        <v>1316</v>
      </c>
      <c r="F37" s="168" t="s">
        <v>1420</v>
      </c>
      <c r="G37" s="25"/>
    </row>
    <row r="38" spans="1:7" ht="1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4"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45516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t="s">
        <v>15933</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45" t="s">
        <v>485</v>
      </c>
      <c r="E63" s="346"/>
      <c r="F63" s="47"/>
      <c r="G63" s="328" t="s">
        <v>15933</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45" t="s">
        <v>485</v>
      </c>
      <c r="E64" s="346"/>
      <c r="F64" s="47"/>
      <c r="G64" s="328" t="s">
        <v>15933</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45" t="s">
        <v>485</v>
      </c>
      <c r="E65" s="346"/>
      <c r="F65" s="47"/>
      <c r="G65" s="328" t="s">
        <v>15933</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15934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5" priority="164" stopIfTrue="1">
      <formula>IF($D$22="",TRUE)</formula>
    </cfRule>
  </conditionalFormatting>
  <conditionalFormatting sqref="D26:E26">
    <cfRule type="expression" dxfId="74" priority="142" stopIfTrue="1">
      <formula>IF($D$26="",TRUE)</formula>
    </cfRule>
  </conditionalFormatting>
  <conditionalFormatting sqref="D27:E27">
    <cfRule type="expression" dxfId="73" priority="149" stopIfTrue="1">
      <formula>IF($D$27="",TRUE)</formula>
    </cfRule>
  </conditionalFormatting>
  <conditionalFormatting sqref="D28:E28">
    <cfRule type="expression" dxfId="72" priority="150" stopIfTrue="1">
      <formula>IF($D$28="",TRUE)</formula>
    </cfRule>
  </conditionalFormatting>
  <conditionalFormatting sqref="D29:E29">
    <cfRule type="expression" dxfId="71" priority="151" stopIfTrue="1">
      <formula>IF($D$29="",TRUE)</formula>
    </cfRule>
  </conditionalFormatting>
  <conditionalFormatting sqref="D32:E32">
    <cfRule type="expression" dxfId="70" priority="60" stopIfTrue="1">
      <formula>IF(AND(OR($D$26="Yes",$D$26=""),$D$32=""),1,0)</formula>
    </cfRule>
    <cfRule type="expression" dxfId="69" priority="147" stopIfTrue="1">
      <formula>$P$26=""</formula>
    </cfRule>
  </conditionalFormatting>
  <conditionalFormatting sqref="D33:E33">
    <cfRule type="expression" dxfId="68" priority="48" stopIfTrue="1">
      <formula>$P$27=""</formula>
    </cfRule>
    <cfRule type="expression" dxfId="67" priority="47" stopIfTrue="1">
      <formula>IF(AND(OR($D$27="Yes",$D$27=""),$D$33=""),1,0)</formula>
    </cfRule>
  </conditionalFormatting>
  <conditionalFormatting sqref="D34:E34">
    <cfRule type="expression" dxfId="66" priority="6" stopIfTrue="1">
      <formula>IF(AND(OR($D$28="Yes",$D$28=""),$D$34=""),1,0)</formula>
    </cfRule>
    <cfRule type="expression" dxfId="65" priority="7" stopIfTrue="1">
      <formula>$P$28=""</formula>
    </cfRule>
  </conditionalFormatting>
  <conditionalFormatting sqref="D35:E35">
    <cfRule type="expression" dxfId="64" priority="44" stopIfTrue="1">
      <formula>IF(AND(OR($D$29="Yes",$D$29=""),$D$35=""),1,0)</formula>
    </cfRule>
    <cfRule type="expression" dxfId="63" priority="168" stopIfTrue="1">
      <formula>$P$29=""</formula>
    </cfRule>
  </conditionalFormatting>
  <conditionalFormatting sqref="D38:E38 D44:E44 D50:E50 D56:E56 D62:E65 D68:E71">
    <cfRule type="expression" dxfId="62" priority="23" stopIfTrue="1">
      <formula>$P$26=""</formula>
    </cfRule>
    <cfRule type="expression" dxfId="61" priority="24" stopIfTrue="1">
      <formula>$P$32=""</formula>
    </cfRule>
  </conditionalFormatting>
  <conditionalFormatting sqref="D38:E38">
    <cfRule type="expression" dxfId="60" priority="59" stopIfTrue="1">
      <formula>IF(AND(OR($D$26="Yes",$D$26=""),OR($D$32="Yes",$D$32=""),D38=""),1,0)</formula>
    </cfRule>
  </conditionalFormatting>
  <conditionalFormatting sqref="D39:E39 D45:E45 D51:E51">
    <cfRule type="expression" dxfId="59" priority="17" stopIfTrue="1">
      <formula>$P$33=""</formula>
    </cfRule>
    <cfRule type="expression" dxfId="58" priority="18" stopIfTrue="1">
      <formula>$P$39=""</formula>
    </cfRule>
  </conditionalFormatting>
  <conditionalFormatting sqref="D39:E39">
    <cfRule type="expression" dxfId="57" priority="55" stopIfTrue="1">
      <formula>IF(AND(OR($D$27="Yes",$D$27=""),OR($D$33="Yes",$D$33=""),D39=""),1,0)</formula>
    </cfRule>
  </conditionalFormatting>
  <conditionalFormatting sqref="D40:E40 D46:E46 D52:E52">
    <cfRule type="expression" dxfId="56" priority="12" stopIfTrue="1">
      <formula>$P$28=""</formula>
    </cfRule>
    <cfRule type="expression" dxfId="55" priority="13" stopIfTrue="1">
      <formula>$P$34=""</formula>
    </cfRule>
  </conditionalFormatting>
  <conditionalFormatting sqref="D40:E40">
    <cfRule type="expression" dxfId="54" priority="54" stopIfTrue="1">
      <formula>IF(AND(OR($D$28="Yes",$D$28=""),OR($D$34="Yes",$D$34=""),D40=""),1,0)</formula>
    </cfRule>
  </conditionalFormatting>
  <conditionalFormatting sqref="D41:E41 D47:E47 D53:E53">
    <cfRule type="expression" dxfId="53" priority="8" stopIfTrue="1">
      <formula>$P$29=""</formula>
    </cfRule>
    <cfRule type="expression" dxfId="52" priority="9" stopIfTrue="1">
      <formula>$P$35=""</formula>
    </cfRule>
  </conditionalFormatting>
  <conditionalFormatting sqref="D41:E41">
    <cfRule type="expression" dxfId="51" priority="170" stopIfTrue="1">
      <formula>IF(AND(OR($D$29="Yes",$D$29=""),OR($D$35="Yes",$D$35=""),D41=""),1,0)</formula>
    </cfRule>
  </conditionalFormatting>
  <conditionalFormatting sqref="D44:E44">
    <cfRule type="expression" dxfId="50" priority="58" stopIfTrue="1">
      <formula>IF(AND(OR($D$26="Yes",$D$26=""),OR($D$32="Yes",$D$32=""),D44=""),1,0)</formula>
    </cfRule>
  </conditionalFormatting>
  <conditionalFormatting sqref="D45:E45">
    <cfRule type="expression" dxfId="49" priority="20" stopIfTrue="1">
      <formula>IF(AND(OR($D$27="Yes",$D$27=""),OR($D$33="Yes",$D$33=""),D45=""),1,0)</formula>
    </cfRule>
  </conditionalFormatting>
  <conditionalFormatting sqref="D46:E46">
    <cfRule type="expression" dxfId="48" priority="45" stopIfTrue="1">
      <formula>IF(AND(OR($D$28="Yes",$D$28=""),OR($D$34="Yes",$D$34=""),D46=""),1,0)</formula>
    </cfRule>
  </conditionalFormatting>
  <conditionalFormatting sqref="D47:E47">
    <cfRule type="expression" dxfId="47" priority="53" stopIfTrue="1">
      <formula>IF(AND(OR($D$29="Yes",$D$29=""),OR($D$35="Yes",$D$35=""),D47=""),1,0)</formula>
    </cfRule>
  </conditionalFormatting>
  <conditionalFormatting sqref="D50:E50">
    <cfRule type="expression" dxfId="46" priority="26" stopIfTrue="1">
      <formula>IF(AND(OR($D$26="Yes",$D$26=""),OR($D$32="Yes",$D$32=""),D50=""),1,0)</formula>
    </cfRule>
  </conditionalFormatting>
  <conditionalFormatting sqref="D51:E51">
    <cfRule type="expression" dxfId="45" priority="165" stopIfTrue="1">
      <formula>IF(AND(OR($D$27="Yes",$D$27=""),OR($D$33="Yes",$D$33=""),D51=""),1,0)</formula>
    </cfRule>
  </conditionalFormatting>
  <conditionalFormatting sqref="D52:E52">
    <cfRule type="expression" dxfId="44" priority="16" stopIfTrue="1">
      <formula>IF(AND(OR($D$28="Yes",$D$28=""),OR($D$34="Yes",$D$34=""),D52=""),1,0)</formula>
    </cfRule>
  </conditionalFormatting>
  <conditionalFormatting sqref="D53:E53">
    <cfRule type="expression" dxfId="43" priority="39" stopIfTrue="1">
      <formula>IF(AND(OR($D$29="Yes",$D$29=""),OR($D$35="Yes",$D$35=""),D53=""),1,0)</formula>
    </cfRule>
  </conditionalFormatting>
  <conditionalFormatting sqref="D56:E56">
    <cfRule type="expression" dxfId="42" priority="34" stopIfTrue="1">
      <formula>IF(AND(OR($D$26="Yes",$D$26=""),OR($D$32="Yes",$D$32=""),D56=""),1,0)</formula>
    </cfRule>
  </conditionalFormatting>
  <conditionalFormatting sqref="D62:E65">
    <cfRule type="expression" dxfId="41" priority="33" stopIfTrue="1">
      <formula>IF(AND(OR($D$26="Yes",$D$26=""),OR($D$32="Yes",$D$32=""),D62=""),1,0)</formula>
    </cfRule>
  </conditionalFormatting>
  <conditionalFormatting sqref="D68:E71">
    <cfRule type="expression" dxfId="40" priority="25" stopIfTrue="1">
      <formula>IF(AND(OR($D$26="Yes",$D$26=""),OR($D$32="Yes",$D$32=""),D68=""),1,0)</formula>
    </cfRule>
  </conditionalFormatting>
  <conditionalFormatting sqref="D75:E75 D77:E77 D79:E79 D81:E81 D83 D85:E85 D87:E87 D89:E89">
    <cfRule type="expression" dxfId="39" priority="90" stopIfTrue="1">
      <formula>AND(OR($D$26="No",AND($D$26="Yes",$D$32="No")),OR($D$27="No",AND($D$27="Yes",$D$33="No")),OR($D$28="No",AND($D$28="Yes",$D$34="No")),OR($D$29="No",AND($D$29="Yes",$D$35="No")))</formula>
    </cfRule>
    <cfRule type="expression" dxfId="38" priority="91" stopIfTrue="1">
      <formula>IF(D75="",TRUE)</formula>
    </cfRule>
  </conditionalFormatting>
  <conditionalFormatting sqref="D9:G9">
    <cfRule type="expression" dxfId="37" priority="157" stopIfTrue="1">
      <formula>IF($D$9="",TRUE)</formula>
    </cfRule>
  </conditionalFormatting>
  <conditionalFormatting sqref="D10:J10">
    <cfRule type="expression" dxfId="36" priority="171" stopIfTrue="1">
      <formula>IF(AND($D$10="",$D$9=$R$9),TRUE)</formula>
    </cfRule>
    <cfRule type="expression" dxfId="35" priority="61" stopIfTrue="1">
      <formula>IF($D$9=$Q$9,TRUE)</formula>
    </cfRule>
  </conditionalFormatting>
  <conditionalFormatting sqref="D15:J15">
    <cfRule type="expression" dxfId="34" priority="158" stopIfTrue="1">
      <formula>IF($D$15="",TRUE)</formula>
    </cfRule>
  </conditionalFormatting>
  <conditionalFormatting sqref="D16:J16">
    <cfRule type="expression" dxfId="33" priority="159" stopIfTrue="1">
      <formula>IF($D$16="",TRUE)</formula>
    </cfRule>
  </conditionalFormatting>
  <conditionalFormatting sqref="D17:J17">
    <cfRule type="expression" dxfId="32" priority="27" stopIfTrue="1">
      <formula>IF($D$17="",TRUE)</formula>
    </cfRule>
  </conditionalFormatting>
  <conditionalFormatting sqref="D18:J18">
    <cfRule type="expression" dxfId="31" priority="161" stopIfTrue="1">
      <formula>IF($D$18="",TRUE)</formula>
    </cfRule>
  </conditionalFormatting>
  <conditionalFormatting sqref="D20:J20">
    <cfRule type="expression" dxfId="30" priority="40" stopIfTrue="1">
      <formula>IF($D$20="",TRUE)</formula>
    </cfRule>
  </conditionalFormatting>
  <conditionalFormatting sqref="G85:J85">
    <cfRule type="expression" dxfId="29" priority="52" stopIfTrue="1">
      <formula>IF(AND($D$85="Yes, using other format (describe)",$G$85=""),TRUE)</formula>
    </cfRule>
  </conditionalFormatting>
  <conditionalFormatting sqref="D8:J8">
    <cfRule type="expression" dxfId="28" priority="5" stopIfTrue="1">
      <formula>IF($D$8="",TRUE)</formula>
    </cfRule>
  </conditionalFormatting>
  <conditionalFormatting sqref="D57:E59">
    <cfRule type="expression" dxfId="27" priority="2" stopIfTrue="1">
      <formula>$P$26=""</formula>
    </cfRule>
    <cfRule type="expression" dxfId="26" priority="3" stopIfTrue="1">
      <formula>$P$32=""</formula>
    </cfRule>
  </conditionalFormatting>
  <conditionalFormatting sqref="D57:E59">
    <cfRule type="expression" dxfId="25" priority="4" stopIfTrue="1">
      <formula>IF(AND(OR($D$26="Yes",$D$26=""),OR($D$32="Yes",$D$32=""),D57=""),1,0)</formula>
    </cfRule>
  </conditionalFormatting>
  <conditionalFormatting sqref="G77:J77">
    <cfRule type="expression" dxfId="24" priority="1" stopIfTrue="1">
      <formula>IF(AND($D$77="Yes",$G$77=""),TRUE)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7" zoomScaleNormal="100" zoomScalePageLayoutView="55" workbookViewId="0">
      <selection activeCell="C12" sqref="C1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15863</v>
      </c>
      <c r="B5" s="182" t="s">
        <v>15864</v>
      </c>
      <c r="C5" s="186" t="s">
        <v>15865</v>
      </c>
      <c r="D5" s="230"/>
      <c r="E5" s="182" t="s">
        <v>1087</v>
      </c>
      <c r="F5" s="182" t="s">
        <v>15863</v>
      </c>
      <c r="G5" s="182" t="s">
        <v>13217</v>
      </c>
      <c r="H5" s="183"/>
      <c r="I5" s="184" t="s">
        <v>15866</v>
      </c>
      <c r="J5" s="184" t="s">
        <v>3652</v>
      </c>
      <c r="K5" s="224"/>
      <c r="L5" s="224"/>
      <c r="M5" s="224"/>
      <c r="N5" s="224"/>
      <c r="O5" s="224"/>
      <c r="P5" s="185"/>
      <c r="Q5" s="225"/>
      <c r="R5" s="182" t="str">
        <f ca="1">IF(ISERROR($V5),"",OFFSET('Smelter Look-up'!$C$4,$V5-4,0)&amp;"")</f>
        <v/>
      </c>
      <c r="S5" s="181" t="str">
        <f ca="1">IF(B5="","",IF(ISERROR(MATCH($E5,CL,0)),"Unknown",INDIRECT("'C'!$A$"&amp;MATCH($E5,CL,0)+1)))</f>
        <v>CA</v>
      </c>
      <c r="T5" s="181" t="str">
        <f ca="1">IF(B5="","",IF(ISERROR(MATCH($J5,SorP!$B$1:$B$6226,0)),"",INDIRECT("'SorP'!$A$"&amp;MATCH($S5&amp;$J5,SorP!C:C,0))))</f>
        <v>CA-NL</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CobaltVale – Long Harbour Processing Plant (LHPP)</v>
      </c>
    </row>
    <row r="6" spans="1:34" s="227" customFormat="1" ht="20.100000000000001" customHeight="1">
      <c r="A6" s="262" t="s">
        <v>15867</v>
      </c>
      <c r="B6" s="182" t="s">
        <v>15864</v>
      </c>
      <c r="C6" s="186" t="s">
        <v>15868</v>
      </c>
      <c r="D6" s="230"/>
      <c r="E6" s="182" t="s">
        <v>1094</v>
      </c>
      <c r="F6" s="182" t="s">
        <v>15867</v>
      </c>
      <c r="G6" s="182" t="s">
        <v>13217</v>
      </c>
      <c r="H6" s="183"/>
      <c r="I6" s="184" t="s">
        <v>15869</v>
      </c>
      <c r="J6" s="184" t="s">
        <v>12825</v>
      </c>
      <c r="K6" s="224"/>
      <c r="L6" s="224"/>
      <c r="M6" s="224"/>
      <c r="N6" s="224"/>
      <c r="O6" s="224"/>
      <c r="P6" s="185"/>
      <c r="Q6" s="225"/>
      <c r="R6" s="182" t="str">
        <f ca="1">IF(ISERROR($V6),"",OFFSET('Smelter Look-up'!$C$4,$V6-4,0)&amp;"")</f>
        <v/>
      </c>
      <c r="S6" s="181" t="str">
        <f t="shared" ref="S6:S37" ca="1" si="2">IF(B6="","",IF(ISERROR(MATCH($E6,CL,0)),"Unknown",INDIRECT("'C'!$A$"&amp;MATCH($E6,CL,0)+1)))</f>
        <v>FR</v>
      </c>
      <c r="T6" s="181" t="str">
        <f ca="1">IF(B6="","",IF(ISERROR(MATCH($J6,SorP!$B$1:$B$6226,0)),"",INDIRECT("'SorP'!$A$"&amp;MATCH($S6&amp;$J6,SorP!C:C,0))))</f>
        <v>FR-NC</v>
      </c>
      <c r="U6" s="201"/>
      <c r="V6" s="226" t="e">
        <f>IF(C6="",NA(),IF(OR(C6="Smelter not listed",C6="Smelter not yet identified"),MATCH($B6&amp;$D6,'Smelter Look-up'!$J:$J,0),MATCH($B6&amp;$C6,'Smelter Look-up'!$J:$J,0)))</f>
        <v>#N/A</v>
      </c>
      <c r="X6" s="227">
        <f t="shared" ref="X6:X37" si="3">IF(AND(C6="Smelter not listed",OR(LEN(D6)=0,LEN(E6)=0)),1,0)</f>
        <v>0</v>
      </c>
      <c r="AB6" s="228" t="str">
        <f t="shared" ref="AB6:AB37" si="4">B6&amp;C6</f>
        <v>CobaltVale New Caledonia</v>
      </c>
    </row>
    <row r="7" spans="1:34" s="227" customFormat="1" ht="20.100000000000001" customHeight="1">
      <c r="A7" s="262" t="s">
        <v>15870</v>
      </c>
      <c r="B7" s="182" t="s">
        <v>15864</v>
      </c>
      <c r="C7" s="186" t="s">
        <v>15871</v>
      </c>
      <c r="D7" s="230"/>
      <c r="E7" s="182" t="s">
        <v>15872</v>
      </c>
      <c r="F7" s="182" t="s">
        <v>15870</v>
      </c>
      <c r="G7" s="182" t="s">
        <v>13217</v>
      </c>
      <c r="H7" s="183"/>
      <c r="I7" s="184" t="s">
        <v>1575</v>
      </c>
      <c r="J7" s="184" t="s">
        <v>13607</v>
      </c>
      <c r="K7" s="224"/>
      <c r="L7" s="224"/>
      <c r="M7" s="224"/>
      <c r="N7" s="224"/>
      <c r="O7" s="224"/>
      <c r="P7" s="185"/>
      <c r="Q7" s="225"/>
      <c r="R7" s="182" t="str">
        <f ca="1">IF(ISERROR($V7),"",OFFSET('Smelter Look-up'!$C$4,$V7-4,0)&amp;"")</f>
        <v/>
      </c>
      <c r="S7" s="181" t="str">
        <f t="shared" ca="1" si="2"/>
        <v>CN</v>
      </c>
      <c r="T7" s="181" t="str">
        <f ca="1">IF(B7="","",IF(ISERROR(MATCH($J7,SorP!$B$1:$B$6226,0)),"",INDIRECT("'SorP'!$A$"&amp;MATCH($S7&amp;$J7,SorP!C:C,0))))</f>
        <v>CN-GS</v>
      </c>
      <c r="U7" s="201"/>
      <c r="V7" s="226" t="e">
        <f>IF(C7="",NA(),IF(OR(C7="Smelter not listed",C7="Smelter not yet identified"),MATCH($B7&amp;$D7,'Smelter Look-up'!$J:$J,0),MATCH($B7&amp;$C7,'Smelter Look-up'!$J:$J,0)))</f>
        <v>#N/A</v>
      </c>
      <c r="X7" s="227">
        <f t="shared" si="3"/>
        <v>0</v>
      </c>
      <c r="AB7" s="228" t="str">
        <f t="shared" si="4"/>
        <v>CobaltLanzhou Jinchuan Advanced Materials Technology Co., Ltd.</v>
      </c>
    </row>
    <row r="8" spans="1:34" s="227" customFormat="1" ht="20.100000000000001" customHeight="1">
      <c r="A8" s="262" t="s">
        <v>15873</v>
      </c>
      <c r="B8" s="182" t="s">
        <v>15864</v>
      </c>
      <c r="C8" s="186" t="s">
        <v>15874</v>
      </c>
      <c r="D8" s="230"/>
      <c r="E8" s="182" t="s">
        <v>15875</v>
      </c>
      <c r="F8" s="182" t="s">
        <v>15873</v>
      </c>
      <c r="G8" s="182" t="s">
        <v>13217</v>
      </c>
      <c r="H8" s="183"/>
      <c r="I8" s="184" t="s">
        <v>15876</v>
      </c>
      <c r="J8" s="184" t="s">
        <v>4775</v>
      </c>
      <c r="K8" s="224"/>
      <c r="L8" s="224"/>
      <c r="M8" s="224"/>
      <c r="N8" s="224"/>
      <c r="O8" s="224"/>
      <c r="P8" s="185"/>
      <c r="Q8" s="225"/>
      <c r="R8" s="182" t="str">
        <f ca="1">IF(ISERROR($V8),"",OFFSET('Smelter Look-up'!$C$4,$V8-4,0)&amp;"")</f>
        <v/>
      </c>
      <c r="S8" s="181" t="str">
        <f t="shared" ca="1" si="2"/>
        <v>FI</v>
      </c>
      <c r="T8" s="181" t="str">
        <f ca="1">IF(B8="","",IF(ISERROR(MATCH($J8,SorP!$B$1:$B$6226,0)),"",INDIRECT("'SorP'!$A$"&amp;MATCH($S8&amp;$J8,SorP!C:C,0))))</f>
        <v>FI-07</v>
      </c>
      <c r="U8" s="201"/>
      <c r="V8" s="226" t="e">
        <f>IF(C8="",NA(),IF(OR(C8="Smelter not listed",C8="Smelter not yet identified"),MATCH($B8&amp;$D8,'Smelter Look-up'!$J:$J,0),MATCH($B8&amp;$C8,'Smelter Look-up'!$J:$J,0)))</f>
        <v>#N/A</v>
      </c>
      <c r="X8" s="227">
        <f t="shared" si="3"/>
        <v>0</v>
      </c>
      <c r="AB8" s="228" t="str">
        <f t="shared" si="4"/>
        <v>CobaltUmicore Finland Oy</v>
      </c>
    </row>
    <row r="9" spans="1:34" s="227" customFormat="1" ht="20.100000000000001" customHeight="1">
      <c r="A9" s="262" t="s">
        <v>15877</v>
      </c>
      <c r="B9" s="182" t="s">
        <v>15864</v>
      </c>
      <c r="C9" s="186" t="s">
        <v>15878</v>
      </c>
      <c r="D9" s="230"/>
      <c r="E9" s="182" t="s">
        <v>15879</v>
      </c>
      <c r="F9" s="182" t="s">
        <v>15877</v>
      </c>
      <c r="G9" s="182" t="s">
        <v>13217</v>
      </c>
      <c r="H9" s="183"/>
      <c r="I9" s="184" t="s">
        <v>15880</v>
      </c>
      <c r="J9" s="184" t="s">
        <v>3135</v>
      </c>
      <c r="K9" s="224"/>
      <c r="L9" s="224"/>
      <c r="M9" s="224"/>
      <c r="N9" s="224"/>
      <c r="O9" s="224"/>
      <c r="P9" s="185"/>
      <c r="Q9" s="225"/>
      <c r="R9" s="182" t="str">
        <f ca="1">IF(ISERROR($V9),"",OFFSET('Smelter Look-up'!$C$4,$V9-4,0)&amp;"")</f>
        <v/>
      </c>
      <c r="S9" s="181" t="str">
        <f t="shared" ca="1" si="2"/>
        <v>BE</v>
      </c>
      <c r="T9" s="181" t="str">
        <f ca="1">IF(B9="","",IF(ISERROR(MATCH($J9,SorP!$B$1:$B$6226,0)),"",INDIRECT("'SorP'!$A$"&amp;MATCH($S9&amp;$J9,SorP!C:C,0))))</f>
        <v>BE-VAN</v>
      </c>
      <c r="U9" s="201"/>
      <c r="V9" s="226" t="e">
        <f>IF(C9="",NA(),IF(OR(C9="Smelter not listed",C9="Smelter not yet identified"),MATCH($B9&amp;$D9,'Smelter Look-up'!$J:$J,0),MATCH($B9&amp;$C9,'Smelter Look-up'!$J:$J,0)))</f>
        <v>#N/A</v>
      </c>
      <c r="X9" s="227">
        <f t="shared" si="3"/>
        <v>0</v>
      </c>
      <c r="AB9" s="228" t="str">
        <f t="shared" si="4"/>
        <v>CobaltUmicore Olen</v>
      </c>
    </row>
    <row r="10" spans="1:34" s="227" customFormat="1" ht="20.100000000000001" customHeight="1">
      <c r="A10" s="262" t="s">
        <v>15881</v>
      </c>
      <c r="B10" s="182" t="s">
        <v>15864</v>
      </c>
      <c r="C10" s="186" t="s">
        <v>15882</v>
      </c>
      <c r="D10" s="230"/>
      <c r="E10" s="182" t="s">
        <v>15883</v>
      </c>
      <c r="F10" s="182" t="s">
        <v>15881</v>
      </c>
      <c r="G10" s="182" t="s">
        <v>13217</v>
      </c>
      <c r="H10" s="183"/>
      <c r="I10" s="184" t="s">
        <v>15884</v>
      </c>
      <c r="J10" s="184" t="s">
        <v>1595</v>
      </c>
      <c r="K10" s="224"/>
      <c r="L10" s="224"/>
      <c r="M10" s="224"/>
      <c r="N10" s="224"/>
      <c r="O10" s="224"/>
      <c r="P10" s="185"/>
      <c r="Q10" s="225"/>
      <c r="R10" s="182" t="str">
        <f ca="1">IF(ISERROR($V10),"",OFFSET('Smelter Look-up'!$C$4,$V10-4,0)&amp;"")</f>
        <v/>
      </c>
      <c r="S10" s="181" t="str">
        <f t="shared" ca="1" si="2"/>
        <v>CA</v>
      </c>
      <c r="T10" s="181" t="str">
        <f ca="1">IF(B10="","",IF(ISERROR(MATCH($J10,SorP!$B$1:$B$6226,0)),"",INDIRECT("'SorP'!$A$"&amp;MATCH($S10&amp;$J10,SorP!C:C,0))))</f>
        <v>CA-ON</v>
      </c>
      <c r="U10" s="201"/>
      <c r="V10" s="226" t="e">
        <f>IF(C10="",NA(),IF(OR(C10="Smelter not listed",C10="Smelter not yet identified"),MATCH($B10&amp;$D10,'Smelter Look-up'!$J:$J,0),MATCH($B10&amp;$C10,'Smelter Look-up'!$J:$J,0)))</f>
        <v>#N/A</v>
      </c>
      <c r="X10" s="227">
        <f t="shared" si="3"/>
        <v>0</v>
      </c>
      <c r="AB10" s="228" t="str">
        <f t="shared" si="4"/>
        <v>CobaltPort Colborne Refinery</v>
      </c>
    </row>
    <row r="11" spans="1:34" s="227" customFormat="1" ht="20.100000000000001" customHeight="1">
      <c r="A11" s="262" t="s">
        <v>15885</v>
      </c>
      <c r="B11" s="182" t="s">
        <v>15864</v>
      </c>
      <c r="C11" s="186" t="s">
        <v>15886</v>
      </c>
      <c r="D11" s="230"/>
      <c r="E11" s="182" t="s">
        <v>15887</v>
      </c>
      <c r="F11" s="182" t="s">
        <v>15885</v>
      </c>
      <c r="G11" s="182" t="s">
        <v>13217</v>
      </c>
      <c r="H11" s="183"/>
      <c r="I11" s="184" t="s">
        <v>15888</v>
      </c>
      <c r="J11" s="184" t="s">
        <v>12786</v>
      </c>
      <c r="K11" s="224"/>
      <c r="L11" s="224"/>
      <c r="M11" s="224"/>
      <c r="N11" s="224"/>
      <c r="O11" s="224"/>
      <c r="P11" s="185"/>
      <c r="Q11" s="225"/>
      <c r="R11" s="182" t="str">
        <f ca="1">IF(ISERROR($V11),"",OFFSET('Smelter Look-up'!$C$4,$V11-4,0)&amp;"")</f>
        <v/>
      </c>
      <c r="S11" s="181" t="str">
        <f t="shared" ca="1" si="2"/>
        <v>CD</v>
      </c>
      <c r="T11" s="181" t="str">
        <f ca="1">IF(B11="","",IF(ISERROR(MATCH($J11,SorP!$B$1:$B$6226,0)),"",INDIRECT("'SorP'!$A$"&amp;MATCH($S11&amp;$J11,SorP!C:C,0))))</f>
        <v>CD-LU</v>
      </c>
      <c r="U11" s="201"/>
      <c r="V11" s="226" t="e">
        <f>IF(C11="",NA(),IF(OR(C11="Smelter not listed",C11="Smelter not yet identified"),MATCH($B11&amp;$D11,'Smelter Look-up'!$J:$J,0),MATCH($B11&amp;$C11,'Smelter Look-up'!$J:$J,0)))</f>
        <v>#N/A</v>
      </c>
      <c r="X11" s="227">
        <f t="shared" si="3"/>
        <v>0</v>
      </c>
      <c r="AB11" s="228" t="str">
        <f t="shared" si="4"/>
        <v>CobaltKamoto Copper Company</v>
      </c>
    </row>
    <row r="12" spans="1:34" s="227" customFormat="1" ht="20.100000000000001" customHeight="1">
      <c r="A12" s="262" t="s">
        <v>15889</v>
      </c>
      <c r="B12" s="182" t="s">
        <v>15864</v>
      </c>
      <c r="C12" s="186" t="s">
        <v>15890</v>
      </c>
      <c r="D12" s="230"/>
      <c r="E12" s="182" t="s">
        <v>15891</v>
      </c>
      <c r="F12" s="182" t="s">
        <v>15889</v>
      </c>
      <c r="G12" s="182" t="s">
        <v>13217</v>
      </c>
      <c r="H12" s="183"/>
      <c r="I12" s="184" t="s">
        <v>13665</v>
      </c>
      <c r="J12" s="184" t="s">
        <v>13664</v>
      </c>
      <c r="K12" s="224"/>
      <c r="L12" s="224"/>
      <c r="M12" s="224"/>
      <c r="N12" s="224"/>
      <c r="O12" s="224"/>
      <c r="P12" s="185"/>
      <c r="Q12" s="225"/>
      <c r="R12" s="182" t="str">
        <f ca="1">IF(ISERROR($V12),"",OFFSET('Smelter Look-up'!$C$4,$V12-4,0)&amp;"")</f>
        <v/>
      </c>
      <c r="S12" s="181" t="str">
        <f t="shared" ca="1" si="2"/>
        <v>MA</v>
      </c>
      <c r="T12" s="181" t="str">
        <f ca="1">IF(B12="","",IF(ISERROR(MATCH($J12,SorP!$B$1:$B$6226,0)),"",INDIRECT("'SorP'!$A$"&amp;MATCH($S12&amp;$J12,SorP!C:C,0))))</f>
        <v>MA-07</v>
      </c>
      <c r="U12" s="201"/>
      <c r="V12" s="226" t="e">
        <f>IF(C12="",NA(),IF(OR(C12="Smelter not listed",C12="Smelter not yet identified"),MATCH($B12&amp;$D12,'Smelter Look-up'!$J:$J,0),MATCH($B12&amp;$C12,'Smelter Look-up'!$J:$J,0)))</f>
        <v>#N/A</v>
      </c>
      <c r="X12" s="227">
        <f t="shared" si="3"/>
        <v>0</v>
      </c>
      <c r="AB12" s="228" t="str">
        <f t="shared" si="4"/>
        <v>CobaltComplexe hydrométallurgique de Guemassa</v>
      </c>
    </row>
    <row r="13" spans="1:34" s="227" customFormat="1" ht="20.100000000000001" customHeight="1">
      <c r="A13" s="262" t="s">
        <v>15892</v>
      </c>
      <c r="B13" s="182" t="s">
        <v>15864</v>
      </c>
      <c r="C13" s="186" t="s">
        <v>15893</v>
      </c>
      <c r="D13" s="230"/>
      <c r="E13" s="182" t="s">
        <v>15872</v>
      </c>
      <c r="F13" s="182" t="s">
        <v>15892</v>
      </c>
      <c r="G13" s="182" t="s">
        <v>13217</v>
      </c>
      <c r="H13" s="183"/>
      <c r="I13" s="184" t="s">
        <v>15894</v>
      </c>
      <c r="J13" s="184" t="s">
        <v>13599</v>
      </c>
      <c r="K13" s="224"/>
      <c r="L13" s="224"/>
      <c r="M13" s="224"/>
      <c r="N13" s="224"/>
      <c r="O13" s="224"/>
      <c r="P13" s="185"/>
      <c r="Q13" s="225"/>
      <c r="R13" s="182" t="str">
        <f ca="1">IF(ISERROR($V13),"",OFFSET('Smelter Look-up'!$C$4,$V13-4,0)&amp;"")</f>
        <v/>
      </c>
      <c r="S13" s="181" t="str">
        <f t="shared" ca="1" si="2"/>
        <v>CN</v>
      </c>
      <c r="T13" s="181" t="str">
        <f ca="1">IF(B13="","",IF(ISERROR(MATCH($J13,SorP!$B$1:$B$6226,0)),"",INDIRECT("'SorP'!$A$"&amp;MATCH($S13&amp;$J13,SorP!C:C,0))))</f>
        <v>CN-HB</v>
      </c>
      <c r="U13" s="201"/>
      <c r="V13" s="226" t="e">
        <f>IF(C13="",NA(),IF(OR(C13="Smelter not listed",C13="Smelter not yet identified"),MATCH($B13&amp;$D13,'Smelter Look-up'!$J:$J,0),MATCH($B13&amp;$C13,'Smelter Look-up'!$J:$J,0)))</f>
        <v>#N/A</v>
      </c>
      <c r="X13" s="227">
        <f t="shared" si="3"/>
        <v>0</v>
      </c>
      <c r="AB13" s="228" t="str">
        <f t="shared" si="4"/>
        <v>CobaltJingmen GEM Co., Ltd.</v>
      </c>
    </row>
    <row r="14" spans="1:34" s="227" customFormat="1" ht="20.100000000000001" customHeight="1">
      <c r="A14" s="262" t="s">
        <v>15895</v>
      </c>
      <c r="B14" s="182" t="s">
        <v>15864</v>
      </c>
      <c r="C14" s="186" t="s">
        <v>15896</v>
      </c>
      <c r="D14" s="230"/>
      <c r="E14" s="182" t="s">
        <v>15872</v>
      </c>
      <c r="F14" s="182" t="s">
        <v>15895</v>
      </c>
      <c r="G14" s="182" t="s">
        <v>13217</v>
      </c>
      <c r="H14" s="183"/>
      <c r="I14" s="184" t="s">
        <v>1759</v>
      </c>
      <c r="J14" s="184" t="s">
        <v>13596</v>
      </c>
      <c r="K14" s="224"/>
      <c r="L14" s="224"/>
      <c r="M14" s="224"/>
      <c r="N14" s="224"/>
      <c r="O14" s="224"/>
      <c r="P14" s="185"/>
      <c r="Q14" s="225"/>
      <c r="R14" s="182" t="str">
        <f ca="1">IF(ISERROR($V14),"",OFFSET('Smelter Look-up'!$C$4,$V14-4,0)&amp;"")</f>
        <v/>
      </c>
      <c r="S14" s="181" t="str">
        <f t="shared" ca="1" si="2"/>
        <v>CN</v>
      </c>
      <c r="T14" s="181" t="str">
        <f ca="1">IF(B14="","",IF(ISERROR(MATCH($J14,SorP!$B$1:$B$6226,0)),"",INDIRECT("'SorP'!$A$"&amp;MATCH($S14&amp;$J14,SorP!C:C,0))))</f>
        <v>CN-JX</v>
      </c>
      <c r="U14" s="201"/>
      <c r="V14" s="226" t="e">
        <f>IF(C14="",NA(),IF(OR(C14="Smelter not listed",C14="Smelter not yet identified"),MATCH($B14&amp;$D14,'Smelter Look-up'!$J:$J,0),MATCH($B14&amp;$C14,'Smelter Look-up'!$J:$J,0)))</f>
        <v>#N/A</v>
      </c>
      <c r="X14" s="227">
        <f t="shared" si="3"/>
        <v>0</v>
      </c>
      <c r="AB14" s="228" t="str">
        <f t="shared" si="4"/>
        <v>CobaltGanzhou Highpower Technology Co., Ltd.</v>
      </c>
    </row>
    <row r="15" spans="1:34" s="227" customFormat="1" ht="20.100000000000001" customHeight="1">
      <c r="A15" s="262" t="s">
        <v>15897</v>
      </c>
      <c r="B15" s="182" t="s">
        <v>15864</v>
      </c>
      <c r="C15" s="186" t="s">
        <v>15898</v>
      </c>
      <c r="D15" s="230"/>
      <c r="E15" s="182" t="s">
        <v>15899</v>
      </c>
      <c r="F15" s="182" t="s">
        <v>15897</v>
      </c>
      <c r="G15" s="182" t="s">
        <v>13217</v>
      </c>
      <c r="H15" s="183"/>
      <c r="I15" s="184" t="s">
        <v>15900</v>
      </c>
      <c r="J15" s="184" t="s">
        <v>1672</v>
      </c>
      <c r="K15" s="224"/>
      <c r="L15" s="224"/>
      <c r="M15" s="224"/>
      <c r="N15" s="224"/>
      <c r="O15" s="224"/>
      <c r="P15" s="185"/>
      <c r="Q15" s="225"/>
      <c r="R15" s="182" t="str">
        <f ca="1">IF(ISERROR($V15),"",OFFSET('Smelter Look-up'!$C$4,$V15-4,0)&amp;"")</f>
        <v/>
      </c>
      <c r="S15" s="181" t="str">
        <f t="shared" ca="1" si="2"/>
        <v>AU</v>
      </c>
      <c r="T15" s="181" t="str">
        <f ca="1">IF(B15="","",IF(ISERROR(MATCH($J15,SorP!$B$1:$B$6226,0)),"",INDIRECT("'SorP'!$A$"&amp;MATCH($S15&amp;$J15,SorP!C:C,0))))</f>
        <v>AU-WA</v>
      </c>
      <c r="U15" s="201"/>
      <c r="V15" s="226" t="e">
        <f>IF(C15="",NA(),IF(OR(C15="Smelter not listed",C15="Smelter not yet identified"),MATCH($B15&amp;$D15,'Smelter Look-up'!$J:$J,0),MATCH($B15&amp;$C15,'Smelter Look-up'!$J:$J,0)))</f>
        <v>#N/A</v>
      </c>
      <c r="X15" s="227">
        <f t="shared" si="3"/>
        <v>0</v>
      </c>
      <c r="AB15" s="228" t="str">
        <f t="shared" si="4"/>
        <v>CobaltMurrin Murrin Nickel Cobalt Plant</v>
      </c>
    </row>
    <row r="16" spans="1:34" s="227" customFormat="1" ht="20.100000000000001" customHeight="1">
      <c r="A16" s="262" t="s">
        <v>15901</v>
      </c>
      <c r="B16" s="182" t="s">
        <v>15864</v>
      </c>
      <c r="C16" s="186" t="s">
        <v>15902</v>
      </c>
      <c r="D16" s="230"/>
      <c r="E16" s="182" t="s">
        <v>15903</v>
      </c>
      <c r="F16" s="182" t="s">
        <v>15901</v>
      </c>
      <c r="G16" s="182" t="s">
        <v>13217</v>
      </c>
      <c r="H16" s="183"/>
      <c r="I16" s="184" t="s">
        <v>15904</v>
      </c>
      <c r="J16" s="184" t="s">
        <v>12851</v>
      </c>
      <c r="K16" s="224"/>
      <c r="L16" s="224"/>
      <c r="M16" s="224"/>
      <c r="N16" s="224"/>
      <c r="O16" s="224"/>
      <c r="P16" s="185"/>
      <c r="Q16" s="225"/>
      <c r="R16" s="182" t="str">
        <f ca="1">IF(ISERROR($V16),"",OFFSET('Smelter Look-up'!$C$4,$V16-4,0)&amp;"")</f>
        <v/>
      </c>
      <c r="S16" s="181" t="str">
        <f t="shared" ca="1" si="2"/>
        <v>KR</v>
      </c>
      <c r="T16" s="181" t="str">
        <f ca="1">IF(B16="","",IF(ISERROR(MATCH($J16,SorP!$B$1:$B$6226,0)),"",INDIRECT("'SorP'!$A$"&amp;MATCH($S16&amp;$J16,SorP!C:C,0))))</f>
        <v>KR-48</v>
      </c>
      <c r="U16" s="201"/>
      <c r="V16" s="226" t="e">
        <f>IF(C16="",NA(),IF(OR(C16="Smelter not listed",C16="Smelter not yet identified"),MATCH($B16&amp;$D16,'Smelter Look-up'!$J:$J,0),MATCH($B16&amp;$C16,'Smelter Look-up'!$J:$J,0)))</f>
        <v>#N/A</v>
      </c>
      <c r="X16" s="227">
        <f t="shared" si="3"/>
        <v>0</v>
      </c>
      <c r="AB16" s="228" t="str">
        <f t="shared" si="4"/>
        <v>CobaltCosmo EcoChem Co., Ltd.</v>
      </c>
    </row>
    <row r="17" spans="1:28" s="227" customFormat="1" ht="20.100000000000001" customHeight="1">
      <c r="A17" s="262" t="s">
        <v>15905</v>
      </c>
      <c r="B17" s="182" t="s">
        <v>15864</v>
      </c>
      <c r="C17" s="186" t="s">
        <v>15906</v>
      </c>
      <c r="D17" s="230"/>
      <c r="E17" s="182" t="s">
        <v>15907</v>
      </c>
      <c r="F17" s="182" t="s">
        <v>15905</v>
      </c>
      <c r="G17" s="182" t="s">
        <v>13217</v>
      </c>
      <c r="H17" s="183"/>
      <c r="I17" s="184" t="s">
        <v>15908</v>
      </c>
      <c r="J17" s="184" t="s">
        <v>11479</v>
      </c>
      <c r="K17" s="224"/>
      <c r="L17" s="224"/>
      <c r="M17" s="224"/>
      <c r="N17" s="224"/>
      <c r="O17" s="224"/>
      <c r="P17" s="185"/>
      <c r="Q17" s="225"/>
      <c r="R17" s="182" t="str">
        <f ca="1">IF(ISERROR($V17),"",OFFSET('Smelter Look-up'!$C$4,$V17-4,0)&amp;"")</f>
        <v/>
      </c>
      <c r="S17" s="181" t="str">
        <f t="shared" ca="1" si="2"/>
        <v>TW</v>
      </c>
      <c r="T17" s="181" t="str">
        <f ca="1">IF(B17="","",IF(ISERROR(MATCH($J17,SorP!$B$1:$B$6226,0)),"",INDIRECT("'SorP'!$A$"&amp;MATCH($S17&amp;$J17,SorP!C:C,0))))</f>
        <v>TW-MIA</v>
      </c>
      <c r="U17" s="201"/>
      <c r="V17" s="226" t="e">
        <f>IF(C17="",NA(),IF(OR(C17="Smelter not listed",C17="Smelter not yet identified"),MATCH($B17&amp;$D17,'Smelter Look-up'!$J:$J,0),MATCH($B17&amp;$C17,'Smelter Look-up'!$J:$J,0)))</f>
        <v>#N/A</v>
      </c>
      <c r="X17" s="227">
        <f t="shared" si="3"/>
        <v>0</v>
      </c>
      <c r="AB17" s="228" t="str">
        <f t="shared" si="4"/>
        <v>CobaltCoreMax Corporation</v>
      </c>
    </row>
    <row r="18" spans="1:28" s="227" customFormat="1" ht="20.100000000000001" customHeight="1">
      <c r="A18" s="181" t="s">
        <v>647</v>
      </c>
      <c r="B18" s="182" t="s">
        <v>1119</v>
      </c>
      <c r="C18" s="186" t="s">
        <v>15406</v>
      </c>
      <c r="D18" s="230"/>
      <c r="E18" s="182" t="s">
        <v>1091</v>
      </c>
      <c r="F18" s="182" t="s">
        <v>647</v>
      </c>
      <c r="G18" s="182" t="s">
        <v>13217</v>
      </c>
      <c r="H18" s="183"/>
      <c r="I18" s="184" t="s">
        <v>1535</v>
      </c>
      <c r="J18" s="184" t="s">
        <v>1536</v>
      </c>
      <c r="K18" s="224"/>
      <c r="L18" s="224"/>
      <c r="M18" s="224"/>
      <c r="N18" s="224"/>
      <c r="O18" s="224"/>
      <c r="P18" s="185"/>
      <c r="Q18" s="225"/>
      <c r="R18" s="182" t="str">
        <f ca="1">IF(ISERROR($V18),"",OFFSET('Smelter Look-up'!$C$4,$V18-4,0)&amp;"")</f>
        <v>Agosi AG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10</v>
      </c>
      <c r="X18" s="227">
        <f t="shared" si="3"/>
        <v>0</v>
      </c>
      <c r="AB18" s="228" t="str">
        <f t="shared" si="4"/>
        <v>GoldAgosi AG</v>
      </c>
    </row>
    <row r="19" spans="1:28" s="227" customFormat="1" ht="89.25">
      <c r="A19" s="181" t="s">
        <v>646</v>
      </c>
      <c r="B19" s="182" t="s">
        <v>1119</v>
      </c>
      <c r="C19" s="186" t="s">
        <v>2124</v>
      </c>
      <c r="D19" s="230"/>
      <c r="E19" s="182" t="s">
        <v>1098</v>
      </c>
      <c r="F19" s="182" t="s">
        <v>646</v>
      </c>
      <c r="G19" s="182" t="s">
        <v>13217</v>
      </c>
      <c r="H19" s="183"/>
      <c r="I19" s="184" t="s">
        <v>1533</v>
      </c>
      <c r="J19" s="184" t="s">
        <v>1534</v>
      </c>
      <c r="K19" s="224"/>
      <c r="L19" s="224"/>
      <c r="M19" s="224"/>
      <c r="N19" s="224"/>
      <c r="O19" s="224"/>
      <c r="P19" s="185"/>
      <c r="Q19" s="225"/>
      <c r="R19" s="182" t="str">
        <f ca="1">IF(ISERROR($V19),"",OFFSET('Smelter Look-up'!$C$4,$V19-4,0)&amp;"")</f>
        <v>Aida Chemical Industries Co., Ltd.</v>
      </c>
      <c r="S19" s="181" t="str">
        <f t="shared" ca="1" si="2"/>
        <v>JP</v>
      </c>
      <c r="T19" s="181" t="str">
        <f ca="1">IF(B19="","",IF(ISERROR(MATCH($J19,SorP!$B$1:$B$6226,0)),"",INDIRECT("'SorP'!$A$"&amp;MATCH($S19&amp;$J19,SorP!C:C,0))))</f>
        <v>JP-13</v>
      </c>
      <c r="U19" s="201"/>
      <c r="V19" s="226">
        <f>IF(C19="",NA(),IF(OR(C19="Smelter not listed",C19="Smelter not yet identified"),MATCH($B19&amp;$D19,'Smelter Look-up'!$J:$J,0),MATCH($B19&amp;$C19,'Smelter Look-up'!$J:$J,0)))</f>
        <v>13</v>
      </c>
      <c r="X19" s="227">
        <f t="shared" si="3"/>
        <v>0</v>
      </c>
      <c r="AB19" s="228" t="str">
        <f t="shared" si="4"/>
        <v>GoldAida Chemical Industries Co., Ltd.</v>
      </c>
    </row>
    <row r="20" spans="1:28" s="227" customFormat="1" ht="89.25">
      <c r="A20" s="181" t="s">
        <v>649</v>
      </c>
      <c r="B20" s="182" t="s">
        <v>1119</v>
      </c>
      <c r="C20" s="186" t="s">
        <v>12406</v>
      </c>
      <c r="D20" s="230"/>
      <c r="E20" s="182" t="s">
        <v>1086</v>
      </c>
      <c r="F20" s="182" t="s">
        <v>649</v>
      </c>
      <c r="G20" s="182" t="s">
        <v>13217</v>
      </c>
      <c r="H20" s="183"/>
      <c r="I20" s="184" t="s">
        <v>1539</v>
      </c>
      <c r="J20" s="184" t="s">
        <v>1540</v>
      </c>
      <c r="K20" s="224"/>
      <c r="L20" s="224"/>
      <c r="M20" s="224"/>
      <c r="N20" s="224"/>
      <c r="O20" s="224"/>
      <c r="P20" s="185"/>
      <c r="Q20" s="225"/>
      <c r="R20" s="182" t="str">
        <f ca="1">IF(ISERROR($V20),"",OFFSET('Smelter Look-up'!$C$4,$V20-4,0)&amp;"")</f>
        <v>AngloGold Ashanti Corrego do Sitio Mineracao</v>
      </c>
      <c r="S20" s="181" t="str">
        <f t="shared" ca="1" si="2"/>
        <v>BR</v>
      </c>
      <c r="T20" s="181" t="str">
        <f ca="1">IF(B20="","",IF(ISERROR(MATCH($J20,SorP!$B$1:$B$6226,0)),"",INDIRECT("'SorP'!$A$"&amp;MATCH($S20&amp;$J20,SorP!C:C,0))))</f>
        <v>BR-MG</v>
      </c>
      <c r="U20" s="201"/>
      <c r="V20" s="226">
        <f>IF(C20="",NA(),IF(OR(C20="Smelter not listed",C20="Smelter not yet identified"),MATCH($B20&amp;$D20,'Smelter Look-up'!$J:$J,0),MATCH($B20&amp;$C20,'Smelter Look-up'!$J:$J,0)))</f>
        <v>23</v>
      </c>
      <c r="X20" s="227">
        <f t="shared" si="3"/>
        <v>0</v>
      </c>
      <c r="AB20" s="228" t="str">
        <f t="shared" si="4"/>
        <v>GoldAngloGold Ashanti Corrego do Sitio Mineracao</v>
      </c>
    </row>
    <row r="21" spans="1:28" s="227" customFormat="1" ht="51">
      <c r="A21" s="181" t="s">
        <v>650</v>
      </c>
      <c r="B21" s="182" t="s">
        <v>1119</v>
      </c>
      <c r="C21" s="186" t="s">
        <v>2267</v>
      </c>
      <c r="D21" s="230"/>
      <c r="E21" s="182" t="s">
        <v>1088</v>
      </c>
      <c r="F21" s="182" t="s">
        <v>650</v>
      </c>
      <c r="G21" s="182" t="s">
        <v>13217</v>
      </c>
      <c r="H21" s="183"/>
      <c r="I21" s="184" t="s">
        <v>1541</v>
      </c>
      <c r="J21" s="184" t="s">
        <v>1542</v>
      </c>
      <c r="K21" s="224"/>
      <c r="L21" s="224"/>
      <c r="M21" s="224"/>
      <c r="N21" s="224"/>
      <c r="O21" s="224"/>
      <c r="P21" s="185"/>
      <c r="Q21" s="225"/>
      <c r="R21" s="182" t="str">
        <f ca="1">IF(ISERROR($V21),"",OFFSET('Smelter Look-up'!$C$4,$V21-4,0)&amp;"")</f>
        <v>Argor-Heraeus S.A.</v>
      </c>
      <c r="S21" s="181" t="str">
        <f t="shared" ca="1" si="2"/>
        <v>CH</v>
      </c>
      <c r="T21" s="181" t="str">
        <f ca="1">IF(B21="","",IF(ISERROR(MATCH($J21,SorP!$B$1:$B$6226,0)),"",INDIRECT("'SorP'!$A$"&amp;MATCH($S21&amp;$J21,SorP!C:C,0))))</f>
        <v>CH-TI</v>
      </c>
      <c r="U21" s="201"/>
      <c r="V21" s="226">
        <f>IF(C21="",NA(),IF(OR(C21="Smelter not listed",C21="Smelter not yet identified"),MATCH($B21&amp;$D21,'Smelter Look-up'!$J:$J,0),MATCH($B21&amp;$C21,'Smelter Look-up'!$J:$J,0)))</f>
        <v>28</v>
      </c>
      <c r="X21" s="227">
        <f t="shared" si="3"/>
        <v>0</v>
      </c>
      <c r="AB21" s="228" t="str">
        <f t="shared" si="4"/>
        <v>GoldArgor-Heraeus S.A.</v>
      </c>
    </row>
    <row r="22" spans="1:28" s="227" customFormat="1" ht="51">
      <c r="A22" s="181" t="s">
        <v>651</v>
      </c>
      <c r="B22" s="182" t="s">
        <v>1119</v>
      </c>
      <c r="C22" s="186" t="s">
        <v>2268</v>
      </c>
      <c r="D22" s="230"/>
      <c r="E22" s="182" t="s">
        <v>1098</v>
      </c>
      <c r="F22" s="182" t="s">
        <v>651</v>
      </c>
      <c r="G22" s="182" t="s">
        <v>13217</v>
      </c>
      <c r="H22" s="183"/>
      <c r="I22" s="184" t="s">
        <v>1543</v>
      </c>
      <c r="J22" s="184" t="s">
        <v>1544</v>
      </c>
      <c r="K22" s="224"/>
      <c r="L22" s="224"/>
      <c r="M22" s="224"/>
      <c r="N22" s="224"/>
      <c r="O22" s="224"/>
      <c r="P22" s="185"/>
      <c r="Q22" s="225"/>
      <c r="R22" s="182" t="str">
        <f ca="1">IF(ISERROR($V22),"",OFFSET('Smelter Look-up'!$C$4,$V22-4,0)&amp;"")</f>
        <v>Asahi Pretec Corp.</v>
      </c>
      <c r="S22" s="181" t="str">
        <f t="shared" ca="1" si="2"/>
        <v>JP</v>
      </c>
      <c r="T22" s="181" t="str">
        <f ca="1">IF(B22="","",IF(ISERROR(MATCH($J22,SorP!$B$1:$B$6226,0)),"",INDIRECT("'SorP'!$A$"&amp;MATCH($S22&amp;$J22,SorP!C:C,0))))</f>
        <v>JP-28</v>
      </c>
      <c r="U22" s="201"/>
      <c r="V22" s="226">
        <f>IF(C22="",NA(),IF(OR(C22="Smelter not listed",C22="Smelter not yet identified"),MATCH($B22&amp;$D22,'Smelter Look-up'!$J:$J,0),MATCH($B22&amp;$C22,'Smelter Look-up'!$J:$J,0)))</f>
        <v>29</v>
      </c>
      <c r="X22" s="227">
        <f t="shared" si="3"/>
        <v>0</v>
      </c>
      <c r="AB22" s="228" t="str">
        <f t="shared" si="4"/>
        <v>GoldAsahi Pretec Corp.</v>
      </c>
    </row>
    <row r="23" spans="1:28" s="227" customFormat="1" ht="63.75">
      <c r="A23" s="181" t="s">
        <v>683</v>
      </c>
      <c r="B23" s="182" t="s">
        <v>1119</v>
      </c>
      <c r="C23" s="186" t="s">
        <v>2269</v>
      </c>
      <c r="D23" s="230"/>
      <c r="E23" s="182" t="s">
        <v>1087</v>
      </c>
      <c r="F23" s="182" t="s">
        <v>683</v>
      </c>
      <c r="G23" s="182" t="s">
        <v>13217</v>
      </c>
      <c r="H23" s="183"/>
      <c r="I23" s="184" t="s">
        <v>1594</v>
      </c>
      <c r="J23" s="184" t="s">
        <v>1595</v>
      </c>
      <c r="K23" s="224"/>
      <c r="L23" s="224"/>
      <c r="M23" s="224"/>
      <c r="N23" s="224"/>
      <c r="O23" s="224"/>
      <c r="P23" s="185"/>
      <c r="Q23" s="225"/>
      <c r="R23" s="182" t="str">
        <f ca="1">IF(ISERROR($V23),"",OFFSET('Smelter Look-up'!$C$4,$V23-4,0)&amp;"")</f>
        <v>Asahi Refining Canada Ltd.</v>
      </c>
      <c r="S23" s="181" t="str">
        <f t="shared" ca="1" si="2"/>
        <v>CA</v>
      </c>
      <c r="T23" s="181" t="str">
        <f ca="1">IF(B23="","",IF(ISERROR(MATCH($J23,SorP!$B$1:$B$6226,0)),"",INDIRECT("'SorP'!$A$"&amp;MATCH($S23&amp;$J23,SorP!C:C,0))))</f>
        <v>CA-ON</v>
      </c>
      <c r="U23" s="201"/>
      <c r="V23" s="226">
        <f>IF(C23="",NA(),IF(OR(C23="Smelter not listed",C23="Smelter not yet identified"),MATCH($B23&amp;$D23,'Smelter Look-up'!$J:$J,0),MATCH($B23&amp;$C23,'Smelter Look-up'!$J:$J,0)))</f>
        <v>30</v>
      </c>
      <c r="X23" s="227">
        <f t="shared" si="3"/>
        <v>0</v>
      </c>
      <c r="AB23" s="228" t="str">
        <f t="shared" si="4"/>
        <v>GoldAsahi Refining Canada Ltd.</v>
      </c>
    </row>
    <row r="24" spans="1:28" s="227" customFormat="1" ht="63.75">
      <c r="A24" s="181" t="s">
        <v>682</v>
      </c>
      <c r="B24" s="182" t="s">
        <v>1119</v>
      </c>
      <c r="C24" s="186" t="s">
        <v>2184</v>
      </c>
      <c r="D24" s="230"/>
      <c r="E24" s="182" t="s">
        <v>2415</v>
      </c>
      <c r="F24" s="182" t="s">
        <v>682</v>
      </c>
      <c r="G24" s="182" t="s">
        <v>13217</v>
      </c>
      <c r="H24" s="183"/>
      <c r="I24" s="184" t="s">
        <v>1591</v>
      </c>
      <c r="J24" s="184" t="s">
        <v>1592</v>
      </c>
      <c r="K24" s="224"/>
      <c r="L24" s="224"/>
      <c r="M24" s="224"/>
      <c r="N24" s="224"/>
      <c r="O24" s="224"/>
      <c r="P24" s="185"/>
      <c r="Q24" s="225"/>
      <c r="R24" s="182" t="str">
        <f ca="1">IF(ISERROR($V24),"",OFFSET('Smelter Look-up'!$C$4,$V24-4,0)&amp;"")</f>
        <v>Asahi Refining USA Inc.</v>
      </c>
      <c r="S24" s="181" t="str">
        <f t="shared" ca="1" si="2"/>
        <v>US</v>
      </c>
      <c r="T24" s="181" t="str">
        <f ca="1">IF(B24="","",IF(ISERROR(MATCH($J24,SorP!$B$1:$B$6226,0)),"",INDIRECT("'SorP'!$A$"&amp;MATCH($S24&amp;$J24,SorP!C:C,0))))</f>
        <v>US-UT</v>
      </c>
      <c r="U24" s="201"/>
      <c r="V24" s="226">
        <f>IF(C24="",NA(),IF(OR(C24="Smelter not listed",C24="Smelter not yet identified"),MATCH($B24&amp;$D24,'Smelter Look-up'!$J:$J,0),MATCH($B24&amp;$C24,'Smelter Look-up'!$J:$J,0)))</f>
        <v>31</v>
      </c>
      <c r="X24" s="227">
        <f t="shared" si="3"/>
        <v>0</v>
      </c>
      <c r="AB24" s="228" t="str">
        <f t="shared" si="4"/>
        <v>GoldAsahi Refining USA Inc.</v>
      </c>
    </row>
    <row r="25" spans="1:28" s="227" customFormat="1" ht="63.75">
      <c r="A25" s="181" t="s">
        <v>652</v>
      </c>
      <c r="B25" s="182" t="s">
        <v>1119</v>
      </c>
      <c r="C25" s="186" t="s">
        <v>2125</v>
      </c>
      <c r="D25" s="230"/>
      <c r="E25" s="182" t="s">
        <v>1098</v>
      </c>
      <c r="F25" s="182" t="s">
        <v>652</v>
      </c>
      <c r="G25" s="182" t="s">
        <v>13217</v>
      </c>
      <c r="H25" s="183"/>
      <c r="I25" s="184" t="s">
        <v>1546</v>
      </c>
      <c r="J25" s="184" t="s">
        <v>1547</v>
      </c>
      <c r="K25" s="224"/>
      <c r="L25" s="224"/>
      <c r="M25" s="224"/>
      <c r="N25" s="224"/>
      <c r="O25" s="224"/>
      <c r="P25" s="185"/>
      <c r="Q25" s="225"/>
      <c r="R25" s="182" t="str">
        <f ca="1">IF(ISERROR($V25),"",OFFSET('Smelter Look-up'!$C$4,$V25-4,0)&amp;"")</f>
        <v>Asaka Riken Co., Ltd.</v>
      </c>
      <c r="S25" s="181" t="str">
        <f t="shared" ca="1" si="2"/>
        <v>JP</v>
      </c>
      <c r="T25" s="181" t="str">
        <f ca="1">IF(B25="","",IF(ISERROR(MATCH($J25,SorP!$B$1:$B$6226,0)),"",INDIRECT("'SorP'!$A$"&amp;MATCH($S25&amp;$J25,SorP!C:C,0))))</f>
        <v>JP-07</v>
      </c>
      <c r="U25" s="201"/>
      <c r="V25" s="226">
        <f>IF(C25="",NA(),IF(OR(C25="Smelter not listed",C25="Smelter not yet identified"),MATCH($B25&amp;$D25,'Smelter Look-up'!$J:$J,0),MATCH($B25&amp;$C25,'Smelter Look-up'!$J:$J,0)))</f>
        <v>32</v>
      </c>
      <c r="X25" s="227">
        <f t="shared" si="3"/>
        <v>0</v>
      </c>
      <c r="AB25" s="228" t="str">
        <f t="shared" si="4"/>
        <v>GoldAsaka Riken Co., Ltd.</v>
      </c>
    </row>
    <row r="26" spans="1:28" s="227" customFormat="1" ht="25.5">
      <c r="A26" s="181" t="s">
        <v>654</v>
      </c>
      <c r="B26" s="182" t="s">
        <v>1119</v>
      </c>
      <c r="C26" s="186" t="s">
        <v>1213</v>
      </c>
      <c r="D26" s="230"/>
      <c r="E26" s="182" t="s">
        <v>1091</v>
      </c>
      <c r="F26" s="182" t="s">
        <v>654</v>
      </c>
      <c r="G26" s="182" t="s">
        <v>13217</v>
      </c>
      <c r="H26" s="183"/>
      <c r="I26" s="184" t="s">
        <v>1549</v>
      </c>
      <c r="J26" s="184" t="s">
        <v>1549</v>
      </c>
      <c r="K26" s="224"/>
      <c r="L26" s="224"/>
      <c r="M26" s="224"/>
      <c r="N26" s="224"/>
      <c r="O26" s="224"/>
      <c r="P26" s="185"/>
      <c r="Q26" s="225"/>
      <c r="R26" s="182" t="str">
        <f ca="1">IF(ISERROR($V26),"",OFFSET('Smelter Look-up'!$C$4,$V26-4,0)&amp;"")</f>
        <v>Aurubis AG</v>
      </c>
      <c r="S26" s="181" t="str">
        <f t="shared" ca="1" si="2"/>
        <v>DE</v>
      </c>
      <c r="T26" s="181" t="str">
        <f ca="1">IF(B26="","",IF(ISERROR(MATCH($J26,SorP!$B$1:$B$6226,0)),"",INDIRECT("'SorP'!$A$"&amp;MATCH($S26&amp;$J26,SorP!C:C,0))))</f>
        <v>DE-HH</v>
      </c>
      <c r="U26" s="201"/>
      <c r="V26" s="226">
        <f>IF(C26="",NA(),IF(OR(C26="Smelter not listed",C26="Smelter not yet identified"),MATCH($B26&amp;$D26,'Smelter Look-up'!$J:$J,0),MATCH($B26&amp;$C26,'Smelter Look-up'!$J:$J,0)))</f>
        <v>38</v>
      </c>
      <c r="X26" s="227">
        <f t="shared" si="3"/>
        <v>0</v>
      </c>
      <c r="AB26" s="228" t="str">
        <f t="shared" si="4"/>
        <v>GoldAurubis AG</v>
      </c>
    </row>
    <row r="27" spans="1:28" s="227" customFormat="1" ht="25.5">
      <c r="A27" s="181" t="s">
        <v>656</v>
      </c>
      <c r="B27" s="182" t="s">
        <v>1119</v>
      </c>
      <c r="C27" s="186" t="s">
        <v>15909</v>
      </c>
      <c r="D27" s="230"/>
      <c r="E27" s="182" t="s">
        <v>877</v>
      </c>
      <c r="F27" s="182" t="s">
        <v>656</v>
      </c>
      <c r="G27" s="182" t="s">
        <v>13217</v>
      </c>
      <c r="H27" s="183"/>
      <c r="I27" s="184" t="s">
        <v>1551</v>
      </c>
      <c r="J27" s="184" t="s">
        <v>10253</v>
      </c>
      <c r="K27" s="224"/>
      <c r="L27" s="224"/>
      <c r="M27" s="224"/>
      <c r="N27" s="224"/>
      <c r="O27" s="224"/>
      <c r="P27" s="185"/>
      <c r="Q27" s="225"/>
      <c r="R27" s="182" t="str">
        <f ca="1">IF(ISERROR($V27),"",OFFSET('Smelter Look-up'!$C$4,$V27-4,0)&amp;"")</f>
        <v/>
      </c>
      <c r="S27" s="181" t="str">
        <f t="shared" ca="1" si="2"/>
        <v>SE</v>
      </c>
      <c r="T27" s="181" t="str">
        <f ca="1">IF(B27="","",IF(ISERROR(MATCH($J27,SorP!$B$1:$B$6226,0)),"",INDIRECT("'SorP'!$A$"&amp;MATCH($S27&amp;$J27,SorP!C:C,0))))</f>
        <v>SE-AC</v>
      </c>
      <c r="U27" s="201"/>
      <c r="V27" s="226" t="e">
        <f>IF(C27="",NA(),IF(OR(C27="Smelter not listed",C27="Smelter not yet identified"),MATCH($B27&amp;$D27,'Smelter Look-up'!$J:$J,0),MATCH($B27&amp;$C27,'Smelter Look-up'!$J:$J,0)))</f>
        <v>#N/A</v>
      </c>
      <c r="X27" s="227">
        <f t="shared" si="3"/>
        <v>0</v>
      </c>
      <c r="AB27" s="228" t="str">
        <f t="shared" si="4"/>
        <v>GoldBoliden AB</v>
      </c>
    </row>
    <row r="28" spans="1:28" s="227" customFormat="1" ht="51">
      <c r="A28" s="181" t="s">
        <v>658</v>
      </c>
      <c r="B28" s="182" t="s">
        <v>1119</v>
      </c>
      <c r="C28" s="186" t="s">
        <v>657</v>
      </c>
      <c r="D28" s="230"/>
      <c r="E28" s="182" t="s">
        <v>1091</v>
      </c>
      <c r="F28" s="182" t="s">
        <v>658</v>
      </c>
      <c r="G28" s="182" t="s">
        <v>13217</v>
      </c>
      <c r="H28" s="183"/>
      <c r="I28" s="184" t="s">
        <v>1535</v>
      </c>
      <c r="J28" s="184" t="s">
        <v>1536</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DE-BW</v>
      </c>
      <c r="U28" s="201"/>
      <c r="V28" s="226">
        <f>IF(C28="",NA(),IF(OR(C28="Smelter not listed",C28="Smelter not yet identified"),MATCH($B28&amp;$D28,'Smelter Look-up'!$J:$J,0),MATCH($B28&amp;$C28,'Smelter Look-up'!$J:$J,0)))</f>
        <v>44</v>
      </c>
      <c r="X28" s="227">
        <f t="shared" si="3"/>
        <v>0</v>
      </c>
      <c r="AB28" s="228" t="str">
        <f t="shared" si="4"/>
        <v>GoldC. Hafner GmbH + Co. KG</v>
      </c>
    </row>
    <row r="29" spans="1:28" s="227" customFormat="1" ht="38.25">
      <c r="A29" s="181" t="s">
        <v>662</v>
      </c>
      <c r="B29" s="182" t="s">
        <v>1119</v>
      </c>
      <c r="C29" s="186" t="s">
        <v>51</v>
      </c>
      <c r="D29" s="230"/>
      <c r="E29" s="182" t="s">
        <v>1097</v>
      </c>
      <c r="F29" s="182" t="s">
        <v>662</v>
      </c>
      <c r="G29" s="182" t="s">
        <v>13217</v>
      </c>
      <c r="H29" s="183"/>
      <c r="I29" s="184" t="s">
        <v>1562</v>
      </c>
      <c r="J29" s="184" t="s">
        <v>6448</v>
      </c>
      <c r="K29" s="224"/>
      <c r="L29" s="224"/>
      <c r="M29" s="224"/>
      <c r="N29" s="224"/>
      <c r="O29" s="224"/>
      <c r="P29" s="185"/>
      <c r="Q29" s="225"/>
      <c r="R29" s="182" t="str">
        <f ca="1">IF(ISERROR($V29),"",OFFSET('Smelter Look-up'!$C$4,$V29-4,0)&amp;"")</f>
        <v>Chimet S.p.A.</v>
      </c>
      <c r="S29" s="181" t="str">
        <f t="shared" ca="1" si="2"/>
        <v>IT</v>
      </c>
      <c r="T29" s="181" t="str">
        <f ca="1">IF(B29="","",IF(ISERROR(MATCH($J29,SorP!$B$1:$B$6226,0)),"",INDIRECT("'SorP'!$A$"&amp;MATCH($S29&amp;$J29,SorP!C:C,0))))</f>
        <v>IT-52</v>
      </c>
      <c r="U29" s="201"/>
      <c r="V29" s="226">
        <f>IF(C29="",NA(),IF(OR(C29="Smelter not listed",C29="Smelter not yet identified"),MATCH($B29&amp;$D29,'Smelter Look-up'!$J:$J,0),MATCH($B29&amp;$C29,'Smelter Look-up'!$J:$J,0)))</f>
        <v>57</v>
      </c>
      <c r="X29" s="227">
        <f t="shared" si="3"/>
        <v>0</v>
      </c>
      <c r="AB29" s="228" t="str">
        <f t="shared" si="4"/>
        <v>GoldChimet S.p.A.</v>
      </c>
    </row>
    <row r="30" spans="1:28" s="227" customFormat="1" ht="25.5">
      <c r="A30" s="181" t="s">
        <v>667</v>
      </c>
      <c r="B30" s="182" t="s">
        <v>1119</v>
      </c>
      <c r="C30" s="186" t="s">
        <v>896</v>
      </c>
      <c r="D30" s="230"/>
      <c r="E30" s="182" t="s">
        <v>1098</v>
      </c>
      <c r="F30" s="182" t="s">
        <v>667</v>
      </c>
      <c r="G30" s="182" t="s">
        <v>13217</v>
      </c>
      <c r="H30" s="183"/>
      <c r="I30" s="184" t="s">
        <v>1567</v>
      </c>
      <c r="J30" s="184" t="s">
        <v>1568</v>
      </c>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69</v>
      </c>
      <c r="X30" s="227">
        <f t="shared" si="3"/>
        <v>0</v>
      </c>
      <c r="AB30" s="228" t="str">
        <f t="shared" si="4"/>
        <v>GoldDowa</v>
      </c>
    </row>
    <row r="31" spans="1:28" s="227" customFormat="1" ht="102">
      <c r="A31" s="181" t="s">
        <v>393</v>
      </c>
      <c r="B31" s="182" t="s">
        <v>1119</v>
      </c>
      <c r="C31" s="186" t="s">
        <v>13813</v>
      </c>
      <c r="D31" s="230"/>
      <c r="E31" s="182" t="s">
        <v>1098</v>
      </c>
      <c r="F31" s="182" t="s">
        <v>393</v>
      </c>
      <c r="G31" s="182" t="s">
        <v>13217</v>
      </c>
      <c r="H31" s="183"/>
      <c r="I31" s="184" t="s">
        <v>1572</v>
      </c>
      <c r="J31" s="184" t="s">
        <v>1573</v>
      </c>
      <c r="K31" s="224"/>
      <c r="L31" s="224"/>
      <c r="M31" s="224"/>
      <c r="N31" s="224"/>
      <c r="O31" s="224"/>
      <c r="P31" s="185"/>
      <c r="Q31" s="225"/>
      <c r="R31" s="182" t="str">
        <f ca="1">IF(ISERROR($V31),"",OFFSET('Smelter Look-up'!$C$4,$V31-4,0)&amp;"")</f>
        <v>Eco-System Recycling Co., Ltd. East Plant</v>
      </c>
      <c r="S31" s="181" t="str">
        <f t="shared" ca="1" si="2"/>
        <v>JP</v>
      </c>
      <c r="T31" s="181" t="str">
        <f ca="1">IF(B31="","",IF(ISERROR(MATCH($J31,SorP!$B$1:$B$6226,0)),"",INDIRECT("'SorP'!$A$"&amp;MATCH($S31&amp;$J31,SorP!C:C,0))))</f>
        <v>JP-11</v>
      </c>
      <c r="U31" s="201"/>
      <c r="V31" s="226">
        <f>IF(C31="",NA(),IF(OR(C31="Smelter not listed",C31="Smelter not yet identified"),MATCH($B31&amp;$D31,'Smelter Look-up'!$J:$J,0),MATCH($B31&amp;$C31,'Smelter Look-up'!$J:$J,0)))</f>
        <v>74</v>
      </c>
      <c r="X31" s="227">
        <f t="shared" si="3"/>
        <v>0</v>
      </c>
      <c r="AB31" s="228" t="str">
        <f t="shared" si="4"/>
        <v>GoldEco-System Recycling Co., Ltd. East Plant</v>
      </c>
    </row>
    <row r="32" spans="1:28" s="227" customFormat="1" ht="51">
      <c r="A32" s="181" t="s">
        <v>672</v>
      </c>
      <c r="B32" s="182" t="s">
        <v>1119</v>
      </c>
      <c r="C32" s="186" t="s">
        <v>1029</v>
      </c>
      <c r="D32" s="230"/>
      <c r="E32" s="182" t="s">
        <v>1091</v>
      </c>
      <c r="F32" s="182" t="s">
        <v>672</v>
      </c>
      <c r="G32" s="182" t="s">
        <v>13217</v>
      </c>
      <c r="H32" s="183"/>
      <c r="I32" s="184" t="s">
        <v>1535</v>
      </c>
      <c r="J32" s="184" t="s">
        <v>1536</v>
      </c>
      <c r="K32" s="224"/>
      <c r="L32" s="224"/>
      <c r="M32" s="224"/>
      <c r="N32" s="224"/>
      <c r="O32" s="224"/>
      <c r="P32" s="185"/>
      <c r="Q32" s="225"/>
      <c r="R32" s="182" t="str">
        <f ca="1">IF(ISERROR($V32),"",OFFSET('Smelter Look-up'!$C$4,$V32-4,0)&amp;"")</f>
        <v>Heimerle + Meule GmbH</v>
      </c>
      <c r="S32" s="181" t="str">
        <f t="shared" ca="1" si="2"/>
        <v>DE</v>
      </c>
      <c r="T32" s="181" t="str">
        <f ca="1">IF(B32="","",IF(ISERROR(MATCH($J32,SorP!$B$1:$B$6226,0)),"",INDIRECT("'SorP'!$A$"&amp;MATCH($S32&amp;$J32,SorP!C:C,0))))</f>
        <v>DE-BW</v>
      </c>
      <c r="U32" s="201"/>
      <c r="V32" s="226">
        <f>IF(C32="",NA(),IF(OR(C32="Smelter not listed",C32="Smelter not yet identified"),MATCH($B32&amp;$D32,'Smelter Look-up'!$J:$J,0),MATCH($B32&amp;$C32,'Smelter Look-up'!$J:$J,0)))</f>
        <v>105</v>
      </c>
      <c r="X32" s="227">
        <f t="shared" si="3"/>
        <v>0</v>
      </c>
      <c r="AB32" s="228" t="str">
        <f t="shared" si="4"/>
        <v>GoldHeimerle + Meule GmbH</v>
      </c>
    </row>
    <row r="33" spans="1:28" s="227" customFormat="1" ht="63.75">
      <c r="A33" s="181" t="s">
        <v>674</v>
      </c>
      <c r="B33" s="182" t="s">
        <v>1119</v>
      </c>
      <c r="C33" s="186" t="s">
        <v>15030</v>
      </c>
      <c r="D33" s="230"/>
      <c r="E33" s="182" t="s">
        <v>1091</v>
      </c>
      <c r="F33" s="182" t="s">
        <v>674</v>
      </c>
      <c r="G33" s="182" t="s">
        <v>13217</v>
      </c>
      <c r="H33" s="183"/>
      <c r="I33" s="184" t="s">
        <v>1582</v>
      </c>
      <c r="J33" s="184" t="s">
        <v>4226</v>
      </c>
      <c r="K33" s="224"/>
      <c r="L33" s="224"/>
      <c r="M33" s="224"/>
      <c r="N33" s="224"/>
      <c r="O33" s="224"/>
      <c r="P33" s="185"/>
      <c r="Q33" s="225"/>
      <c r="R33" s="182" t="str">
        <f ca="1">IF(ISERROR($V33),"",OFFSET('Smelter Look-up'!$C$4,$V33-4,0)&amp;"")</f>
        <v>Heraeus Germany GmbH Co. KG</v>
      </c>
      <c r="S33" s="181" t="str">
        <f t="shared" ca="1" si="2"/>
        <v>DE</v>
      </c>
      <c r="T33" s="181" t="str">
        <f ca="1">IF(B33="","",IF(ISERROR(MATCH($J33,SorP!$B$1:$B$6226,0)),"",INDIRECT("'SorP'!$A$"&amp;MATCH($S33&amp;$J33,SorP!C:C,0))))</f>
        <v>DE-HE</v>
      </c>
      <c r="U33" s="201"/>
      <c r="V33" s="226">
        <f>IF(C33="",NA(),IF(OR(C33="Smelter not listed",C33="Smelter not yet identified"),MATCH($B33&amp;$D33,'Smelter Look-up'!$J:$J,0),MATCH($B33&amp;$C33,'Smelter Look-up'!$J:$J,0)))</f>
        <v>109</v>
      </c>
      <c r="X33" s="227">
        <f t="shared" si="3"/>
        <v>0</v>
      </c>
      <c r="AB33" s="228" t="str">
        <f t="shared" si="4"/>
        <v>GoldHeraeus Germany GmbH Co. KG</v>
      </c>
    </row>
    <row r="34" spans="1:28" s="227" customFormat="1" ht="76.5">
      <c r="A34" s="181" t="s">
        <v>673</v>
      </c>
      <c r="B34" s="182" t="s">
        <v>1119</v>
      </c>
      <c r="C34" s="186" t="s">
        <v>2483</v>
      </c>
      <c r="D34" s="230"/>
      <c r="E34" s="182" t="s">
        <v>1090</v>
      </c>
      <c r="F34" s="182" t="s">
        <v>673</v>
      </c>
      <c r="G34" s="182" t="s">
        <v>13217</v>
      </c>
      <c r="H34" s="183"/>
      <c r="I34" s="184" t="s">
        <v>1581</v>
      </c>
      <c r="J34" s="184" t="s">
        <v>15910</v>
      </c>
      <c r="K34" s="224"/>
      <c r="L34" s="224"/>
      <c r="M34" s="224"/>
      <c r="N34" s="224"/>
      <c r="O34" s="224"/>
      <c r="P34" s="185"/>
      <c r="Q34" s="225"/>
      <c r="R34" s="182" t="str">
        <f ca="1">IF(ISERROR($V34),"",OFFSET('Smelter Look-up'!$C$4,$V34-4,0)&amp;"")</f>
        <v>Heraeus Metals Hong Kong Ltd.</v>
      </c>
      <c r="S34" s="181" t="str">
        <f t="shared" ca="1" si="2"/>
        <v>CN</v>
      </c>
      <c r="T34" s="181" t="str">
        <f ca="1">IF(B34="","",IF(ISERROR(MATCH($J34,SorP!$B$1:$B$6226,0)),"",INDIRECT("'SorP'!$A$"&amp;MATCH($S34&amp;$J34,SorP!C:C,0))))</f>
        <v/>
      </c>
      <c r="U34" s="201"/>
      <c r="V34" s="226">
        <f>IF(C34="",NA(),IF(OR(C34="Smelter not listed",C34="Smelter not yet identified"),MATCH($B34&amp;$D34,'Smelter Look-up'!$J:$J,0),MATCH($B34&amp;$C34,'Smelter Look-up'!$J:$J,0)))</f>
        <v>111</v>
      </c>
      <c r="X34" s="227">
        <f t="shared" si="3"/>
        <v>0</v>
      </c>
      <c r="AB34" s="228" t="str">
        <f t="shared" si="4"/>
        <v>GoldHeraeus Metals Hong Kong Ltd.</v>
      </c>
    </row>
    <row r="35" spans="1:28" s="227" customFormat="1" ht="76.5">
      <c r="A35" s="181" t="s">
        <v>678</v>
      </c>
      <c r="B35" s="182" t="s">
        <v>1119</v>
      </c>
      <c r="C35" s="186" t="s">
        <v>1216</v>
      </c>
      <c r="D35" s="230"/>
      <c r="E35" s="182" t="s">
        <v>1098</v>
      </c>
      <c r="F35" s="182" t="s">
        <v>678</v>
      </c>
      <c r="G35" s="182" t="s">
        <v>13217</v>
      </c>
      <c r="H35" s="183"/>
      <c r="I35" s="184" t="s">
        <v>1586</v>
      </c>
      <c r="J35" s="184" t="s">
        <v>1573</v>
      </c>
      <c r="K35" s="224"/>
      <c r="L35" s="224"/>
      <c r="M35" s="224"/>
      <c r="N35" s="224"/>
      <c r="O35" s="224"/>
      <c r="P35" s="185"/>
      <c r="Q35" s="225"/>
      <c r="R35" s="182" t="str">
        <f ca="1">IF(ISERROR($V35),"",OFFSET('Smelter Look-up'!$C$4,$V35-4,0)&amp;"")</f>
        <v>Ishifuku Metal Industry Co., Ltd.</v>
      </c>
      <c r="S35" s="181" t="str">
        <f t="shared" ca="1" si="2"/>
        <v>JP</v>
      </c>
      <c r="T35" s="181" t="str">
        <f ca="1">IF(B35="","",IF(ISERROR(MATCH($J35,SorP!$B$1:$B$6226,0)),"",INDIRECT("'SorP'!$A$"&amp;MATCH($S35&amp;$J35,SorP!C:C,0))))</f>
        <v>JP-11</v>
      </c>
      <c r="U35" s="201"/>
      <c r="V35" s="226">
        <f>IF(C35="",NA(),IF(OR(C35="Smelter not listed",C35="Smelter not yet identified"),MATCH($B35&amp;$D35,'Smelter Look-up'!$J:$J,0),MATCH($B35&amp;$C35,'Smelter Look-up'!$J:$J,0)))</f>
        <v>127</v>
      </c>
      <c r="X35" s="227">
        <f t="shared" si="3"/>
        <v>0</v>
      </c>
      <c r="AB35" s="228" t="str">
        <f t="shared" si="4"/>
        <v>GoldIshifuku Metal Industry Co., Ltd.</v>
      </c>
    </row>
    <row r="36" spans="1:28" s="227" customFormat="1" ht="51">
      <c r="A36" s="181" t="s">
        <v>679</v>
      </c>
      <c r="B36" s="182" t="s">
        <v>1119</v>
      </c>
      <c r="C36" s="186" t="s">
        <v>1223</v>
      </c>
      <c r="D36" s="230"/>
      <c r="E36" s="182" t="s">
        <v>879</v>
      </c>
      <c r="F36" s="182" t="s">
        <v>679</v>
      </c>
      <c r="G36" s="182" t="s">
        <v>13217</v>
      </c>
      <c r="H36" s="183"/>
      <c r="I36" s="184" t="s">
        <v>1587</v>
      </c>
      <c r="J36" s="184" t="s">
        <v>11246</v>
      </c>
      <c r="K36" s="224"/>
      <c r="L36" s="224"/>
      <c r="M36" s="224"/>
      <c r="N36" s="224"/>
      <c r="O36" s="224"/>
      <c r="P36" s="185"/>
      <c r="Q36" s="225"/>
      <c r="R36" s="182" t="str">
        <f ca="1">IF(ISERROR($V36),"",OFFSET('Smelter Look-up'!$C$4,$V36-4,0)&amp;"")</f>
        <v>Istanbul Gold Refinery</v>
      </c>
      <c r="S36" s="181" t="str">
        <f t="shared" ca="1" si="2"/>
        <v>TR</v>
      </c>
      <c r="T36" s="181" t="str">
        <f ca="1">IF(B36="","",IF(ISERROR(MATCH($J36,SorP!$B$1:$B$6226,0)),"",INDIRECT("'SorP'!$A$"&amp;MATCH($S36&amp;$J36,SorP!C:C,0))))</f>
        <v>TR-34</v>
      </c>
      <c r="U36" s="201"/>
      <c r="V36" s="226">
        <f>IF(C36="",NA(),IF(OR(C36="Smelter not listed",C36="Smelter not yet identified"),MATCH($B36&amp;$D36,'Smelter Look-up'!$J:$J,0),MATCH($B36&amp;$C36,'Smelter Look-up'!$J:$J,0)))</f>
        <v>128</v>
      </c>
      <c r="X36" s="227">
        <f t="shared" si="3"/>
        <v>0</v>
      </c>
      <c r="AB36" s="228" t="str">
        <f t="shared" si="4"/>
        <v>GoldIstanbul Gold Refinery</v>
      </c>
    </row>
    <row r="37" spans="1:28" s="227" customFormat="1" ht="89.25">
      <c r="A37" s="181" t="s">
        <v>686</v>
      </c>
      <c r="B37" s="182" t="s">
        <v>1119</v>
      </c>
      <c r="C37" s="186" t="s">
        <v>53</v>
      </c>
      <c r="D37" s="230"/>
      <c r="E37" s="182" t="s">
        <v>1098</v>
      </c>
      <c r="F37" s="182" t="s">
        <v>686</v>
      </c>
      <c r="G37" s="182" t="s">
        <v>13217</v>
      </c>
      <c r="H37" s="183"/>
      <c r="I37" s="184" t="s">
        <v>2345</v>
      </c>
      <c r="J37" s="184" t="s">
        <v>6642</v>
      </c>
      <c r="K37" s="224"/>
      <c r="L37" s="224"/>
      <c r="M37" s="224"/>
      <c r="N37" s="224"/>
      <c r="O37" s="224"/>
      <c r="P37" s="185"/>
      <c r="Q37" s="225"/>
      <c r="R37" s="182" t="str">
        <f ca="1">IF(ISERROR($V37),"",OFFSET('Smelter Look-up'!$C$4,$V37-4,0)&amp;"")</f>
        <v>JX Nippon Mining &amp; Metals Co., Ltd.</v>
      </c>
      <c r="S37" s="181" t="str">
        <f t="shared" ca="1" si="2"/>
        <v>JP</v>
      </c>
      <c r="T37" s="181" t="str">
        <f ca="1">IF(B37="","",IF(ISERROR(MATCH($J37,SorP!$B$1:$B$6226,0)),"",INDIRECT("'SorP'!$A$"&amp;MATCH($S37&amp;$J37,SorP!C:C,0))))</f>
        <v>JP-44</v>
      </c>
      <c r="U37" s="201"/>
      <c r="V37" s="226">
        <f>IF(C37="",NA(),IF(OR(C37="Smelter not listed",C37="Smelter not yet identified"),MATCH($B37&amp;$D37,'Smelter Look-up'!$J:$J,0),MATCH($B37&amp;$C37,'Smelter Look-up'!$J:$J,0)))</f>
        <v>141</v>
      </c>
      <c r="X37" s="227">
        <f t="shared" si="3"/>
        <v>0</v>
      </c>
      <c r="AB37" s="228" t="str">
        <f t="shared" si="4"/>
        <v>GoldJX Nippon Mining &amp; Metals Co., Ltd.</v>
      </c>
    </row>
    <row r="38" spans="1:28" s="227" customFormat="1" ht="63.75">
      <c r="A38" s="181" t="s">
        <v>689</v>
      </c>
      <c r="B38" s="182" t="s">
        <v>1119</v>
      </c>
      <c r="C38" s="186" t="s">
        <v>688</v>
      </c>
      <c r="D38" s="230"/>
      <c r="E38" s="182" t="s">
        <v>2415</v>
      </c>
      <c r="F38" s="182" t="s">
        <v>689</v>
      </c>
      <c r="G38" s="182" t="s">
        <v>13217</v>
      </c>
      <c r="H38" s="183"/>
      <c r="I38" s="184" t="s">
        <v>1599</v>
      </c>
      <c r="J38" s="184" t="s">
        <v>1592</v>
      </c>
      <c r="K38" s="224"/>
      <c r="L38" s="224"/>
      <c r="M38" s="224"/>
      <c r="N38" s="224"/>
      <c r="O38" s="224"/>
      <c r="P38" s="185"/>
      <c r="Q38" s="225"/>
      <c r="R38" s="182" t="str">
        <f ca="1">IF(ISERROR($V38),"",OFFSET('Smelter Look-up'!$C$4,$V38-4,0)&amp;"")</f>
        <v>Kennecott Utah Copper LLC</v>
      </c>
      <c r="S38" s="181" t="str">
        <f t="shared" ref="S38:S68" ca="1" si="5">IF(B38="","",IF(ISERROR(MATCH($E38,CL,0)),"Unknown",INDIRECT("'C'!$A$"&amp;MATCH($E38,CL,0)+1)))</f>
        <v>US</v>
      </c>
      <c r="T38" s="181" t="str">
        <f ca="1">IF(B38="","",IF(ISERROR(MATCH($J38,SorP!$B$1:$B$6226,0)),"",INDIRECT("'SorP'!$A$"&amp;MATCH($S38&amp;$J38,SorP!C:C,0))))</f>
        <v>US-UT</v>
      </c>
      <c r="U38" s="201"/>
      <c r="V38" s="226">
        <f>IF(C38="",NA(),IF(OR(C38="Smelter not listed",C38="Smelter not yet identified"),MATCH($B38&amp;$D38,'Smelter Look-up'!$J:$J,0),MATCH($B38&amp;$C38,'Smelter Look-up'!$J:$J,0)))</f>
        <v>146</v>
      </c>
      <c r="X38" s="227">
        <f t="shared" ref="X38:X68" si="6">IF(AND(C38="Smelter not listed",OR(LEN(D38)=0,LEN(E38)=0)),1,0)</f>
        <v>0</v>
      </c>
      <c r="AB38" s="228" t="str">
        <f t="shared" ref="AB38:AB68" si="7">B38&amp;C38</f>
        <v>GoldKennecott Utah Copper LLC</v>
      </c>
    </row>
    <row r="39" spans="1:28" s="227" customFormat="1" ht="63.75">
      <c r="A39" s="181" t="s">
        <v>690</v>
      </c>
      <c r="B39" s="182" t="s">
        <v>1119</v>
      </c>
      <c r="C39" s="186" t="s">
        <v>2131</v>
      </c>
      <c r="D39" s="230"/>
      <c r="E39" s="182" t="s">
        <v>1098</v>
      </c>
      <c r="F39" s="182" t="s">
        <v>690</v>
      </c>
      <c r="G39" s="182" t="s">
        <v>13217</v>
      </c>
      <c r="H39" s="183"/>
      <c r="I39" s="184" t="s">
        <v>1600</v>
      </c>
      <c r="J39" s="184" t="s">
        <v>1573</v>
      </c>
      <c r="K39" s="224"/>
      <c r="L39" s="224"/>
      <c r="M39" s="224"/>
      <c r="N39" s="224"/>
      <c r="O39" s="224"/>
      <c r="P39" s="185"/>
      <c r="Q39" s="225"/>
      <c r="R39" s="182" t="str">
        <f ca="1">IF(ISERROR($V39),"",OFFSET('Smelter Look-up'!$C$4,$V39-4,0)&amp;"")</f>
        <v>Kojima Chemicals Co., Ltd.</v>
      </c>
      <c r="S39" s="181" t="str">
        <f t="shared" ca="1" si="5"/>
        <v>JP</v>
      </c>
      <c r="T39" s="181" t="str">
        <f ca="1">IF(B39="","",IF(ISERROR(MATCH($J39,SorP!$B$1:$B$6226,0)),"",INDIRECT("'SorP'!$A$"&amp;MATCH($S39&amp;$J39,SorP!C:C,0))))</f>
        <v>JP-11</v>
      </c>
      <c r="U39" s="201"/>
      <c r="V39" s="226">
        <f>IF(C39="",NA(),IF(OR(C39="Smelter not listed",C39="Smelter not yet identified"),MATCH($B39&amp;$D39,'Smelter Look-up'!$J:$J,0),MATCH($B39&amp;$C39,'Smelter Look-up'!$J:$J,0)))</f>
        <v>151</v>
      </c>
      <c r="X39" s="227">
        <f t="shared" si="6"/>
        <v>0</v>
      </c>
      <c r="AB39" s="228" t="str">
        <f t="shared" si="7"/>
        <v>GoldKojima Chemicals Co., Ltd.</v>
      </c>
    </row>
    <row r="40" spans="1:28" s="227" customFormat="1" ht="51">
      <c r="A40" s="181" t="s">
        <v>694</v>
      </c>
      <c r="B40" s="182" t="s">
        <v>1119</v>
      </c>
      <c r="C40" s="186" t="s">
        <v>15911</v>
      </c>
      <c r="D40" s="230"/>
      <c r="E40" s="182" t="s">
        <v>1101</v>
      </c>
      <c r="F40" s="182" t="s">
        <v>694</v>
      </c>
      <c r="G40" s="182" t="s">
        <v>13217</v>
      </c>
      <c r="H40" s="183"/>
      <c r="I40" s="184" t="s">
        <v>1605</v>
      </c>
      <c r="J40" s="184" t="s">
        <v>12845</v>
      </c>
      <c r="K40" s="224"/>
      <c r="L40" s="224"/>
      <c r="M40" s="224"/>
      <c r="N40" s="224"/>
      <c r="O40" s="224"/>
      <c r="P40" s="185"/>
      <c r="Q40" s="225"/>
      <c r="R40" s="182" t="str">
        <f ca="1">IF(ISERROR($V40),"",OFFSET('Smelter Look-up'!$C$4,$V40-4,0)&amp;"")</f>
        <v/>
      </c>
      <c r="S40" s="181" t="str">
        <f t="shared" ca="1" si="5"/>
        <v>KR</v>
      </c>
      <c r="T40" s="181" t="str">
        <f ca="1">IF(B40="","",IF(ISERROR(MATCH($J40,SorP!$B$1:$B$6226,0)),"",INDIRECT("'SorP'!$A$"&amp;MATCH($S40&amp;$J40,SorP!C:C,0))))</f>
        <v>KR-31</v>
      </c>
      <c r="U40" s="201"/>
      <c r="V40" s="226" t="e">
        <f>IF(C40="",NA(),IF(OR(C40="Smelter not listed",C40="Smelter not yet identified"),MATCH($B40&amp;$D40,'Smelter Look-up'!$J:$J,0),MATCH($B40&amp;$C40,'Smelter Look-up'!$J:$J,0)))</f>
        <v>#N/A</v>
      </c>
      <c r="X40" s="227">
        <f t="shared" si="6"/>
        <v>0</v>
      </c>
      <c r="AB40" s="228" t="str">
        <f t="shared" si="7"/>
        <v>GoldLS-NIKKO Copper Inc.</v>
      </c>
    </row>
    <row r="41" spans="1:28" s="227" customFormat="1" ht="25.5">
      <c r="A41" s="181" t="s">
        <v>697</v>
      </c>
      <c r="B41" s="182" t="s">
        <v>1119</v>
      </c>
      <c r="C41" s="186" t="s">
        <v>900</v>
      </c>
      <c r="D41" s="230"/>
      <c r="E41" s="182" t="s">
        <v>2415</v>
      </c>
      <c r="F41" s="182" t="s">
        <v>697</v>
      </c>
      <c r="G41" s="182" t="s">
        <v>13217</v>
      </c>
      <c r="H41" s="183"/>
      <c r="I41" s="184" t="s">
        <v>1608</v>
      </c>
      <c r="J41" s="184" t="s">
        <v>1609</v>
      </c>
      <c r="K41" s="224"/>
      <c r="L41" s="224"/>
      <c r="M41" s="224"/>
      <c r="N41" s="224"/>
      <c r="O41" s="224"/>
      <c r="P41" s="185"/>
      <c r="Q41" s="225"/>
      <c r="R41" s="182" t="str">
        <f ca="1">IF(ISERROR($V41),"",OFFSET('Smelter Look-up'!$C$4,$V41-4,0)&amp;"")</f>
        <v>Materion</v>
      </c>
      <c r="S41" s="181" t="str">
        <f t="shared" ca="1" si="5"/>
        <v>US</v>
      </c>
      <c r="T41" s="181" t="str">
        <f ca="1">IF(B41="","",IF(ISERROR(MATCH($J41,SorP!$B$1:$B$6226,0)),"",INDIRECT("'SorP'!$A$"&amp;MATCH($S41&amp;$J41,SorP!C:C,0))))</f>
        <v>US-NY</v>
      </c>
      <c r="U41" s="201"/>
      <c r="V41" s="226">
        <f>IF(C41="",NA(),IF(OR(C41="Smelter not listed",C41="Smelter not yet identified"),MATCH($B41&amp;$D41,'Smelter Look-up'!$J:$J,0),MATCH($B41&amp;$C41,'Smelter Look-up'!$J:$J,0)))</f>
        <v>174</v>
      </c>
      <c r="X41" s="227">
        <f t="shared" si="6"/>
        <v>0</v>
      </c>
      <c r="AB41" s="228" t="str">
        <f t="shared" si="7"/>
        <v>GoldMaterion</v>
      </c>
    </row>
    <row r="42" spans="1:28" s="227" customFormat="1" ht="63.75">
      <c r="A42" s="181" t="s">
        <v>698</v>
      </c>
      <c r="B42" s="182" t="s">
        <v>1119</v>
      </c>
      <c r="C42" s="186" t="s">
        <v>54</v>
      </c>
      <c r="D42" s="230"/>
      <c r="E42" s="182" t="s">
        <v>1098</v>
      </c>
      <c r="F42" s="182" t="s">
        <v>698</v>
      </c>
      <c r="G42" s="182" t="s">
        <v>13217</v>
      </c>
      <c r="H42" s="183"/>
      <c r="I42" s="184" t="s">
        <v>1610</v>
      </c>
      <c r="J42" s="184" t="s">
        <v>1573</v>
      </c>
      <c r="K42" s="224"/>
      <c r="L42" s="224"/>
      <c r="M42" s="224"/>
      <c r="N42" s="224"/>
      <c r="O42" s="224"/>
      <c r="P42" s="185"/>
      <c r="Q42" s="225"/>
      <c r="R42" s="182" t="str">
        <f ca="1">IF(ISERROR($V42),"",OFFSET('Smelter Look-up'!$C$4,$V42-4,0)&amp;"")</f>
        <v>Matsuda Sangyo Co., Ltd.</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175</v>
      </c>
      <c r="X42" s="227">
        <f t="shared" si="6"/>
        <v>0</v>
      </c>
      <c r="AB42" s="228" t="str">
        <f t="shared" si="7"/>
        <v>GoldMatsuda Sangyo Co., Ltd.</v>
      </c>
    </row>
    <row r="43" spans="1:28" s="227" customFormat="1" ht="89.25">
      <c r="A43" s="181" t="s">
        <v>699</v>
      </c>
      <c r="B43" s="182" t="s">
        <v>1119</v>
      </c>
      <c r="C43" s="186" t="s">
        <v>2134</v>
      </c>
      <c r="D43" s="230"/>
      <c r="E43" s="182" t="s">
        <v>1090</v>
      </c>
      <c r="F43" s="182" t="s">
        <v>699</v>
      </c>
      <c r="G43" s="182" t="s">
        <v>13217</v>
      </c>
      <c r="H43" s="183"/>
      <c r="I43" s="184" t="s">
        <v>1613</v>
      </c>
      <c r="J43" s="184" t="s">
        <v>15910</v>
      </c>
      <c r="K43" s="224"/>
      <c r="L43" s="224"/>
      <c r="M43" s="224"/>
      <c r="N43" s="224"/>
      <c r="O43" s="224"/>
      <c r="P43" s="185"/>
      <c r="Q43" s="225"/>
      <c r="R43" s="182" t="str">
        <f ca="1">IF(ISERROR($V43),"",OFFSET('Smelter Look-up'!$C$4,$V43-4,0)&amp;"")</f>
        <v>Metalor Technologies (Hong Kong) Ltd.</v>
      </c>
      <c r="S43" s="181" t="str">
        <f t="shared" ca="1" si="5"/>
        <v>CN</v>
      </c>
      <c r="T43" s="181" t="str">
        <f ca="1">IF(B43="","",IF(ISERROR(MATCH($J43,SorP!$B$1:$B$6226,0)),"",INDIRECT("'SorP'!$A$"&amp;MATCH($S43&amp;$J43,SorP!C:C,0))))</f>
        <v/>
      </c>
      <c r="U43" s="201"/>
      <c r="V43" s="226">
        <f>IF(C43="",NA(),IF(OR(C43="Smelter not listed",C43="Smelter not yet identified"),MATCH($B43&amp;$D43,'Smelter Look-up'!$J:$J,0),MATCH($B43&amp;$C43,'Smelter Look-up'!$J:$J,0)))</f>
        <v>183</v>
      </c>
      <c r="X43" s="227">
        <f t="shared" si="6"/>
        <v>0</v>
      </c>
      <c r="AB43" s="228" t="str">
        <f t="shared" si="7"/>
        <v>GoldMetalor Technologies (Hong Kong) Ltd.</v>
      </c>
    </row>
    <row r="44" spans="1:28" s="227" customFormat="1" ht="102">
      <c r="A44" s="181" t="s">
        <v>700</v>
      </c>
      <c r="B44" s="182" t="s">
        <v>1119</v>
      </c>
      <c r="C44" s="186" t="s">
        <v>2135</v>
      </c>
      <c r="D44" s="230"/>
      <c r="E44" s="182" t="s">
        <v>876</v>
      </c>
      <c r="F44" s="182" t="s">
        <v>700</v>
      </c>
      <c r="G44" s="182" t="s">
        <v>13217</v>
      </c>
      <c r="H44" s="183"/>
      <c r="I44" s="184" t="s">
        <v>12701</v>
      </c>
      <c r="J44" s="184" t="s">
        <v>10273</v>
      </c>
      <c r="K44" s="224"/>
      <c r="L44" s="224"/>
      <c r="M44" s="224"/>
      <c r="N44" s="224"/>
      <c r="O44" s="224"/>
      <c r="P44" s="185"/>
      <c r="Q44" s="225"/>
      <c r="R44" s="182" t="str">
        <f ca="1">IF(ISERROR($V44),"",OFFSET('Smelter Look-up'!$C$4,$V44-4,0)&amp;"")</f>
        <v>Metalor Technologies (Singapore) Pte., Ltd.</v>
      </c>
      <c r="S44" s="181" t="str">
        <f t="shared" ca="1" si="5"/>
        <v>SG</v>
      </c>
      <c r="T44" s="181" t="str">
        <f ca="1">IF(B44="","",IF(ISERROR(MATCH($J44,SorP!$B$1:$B$6226,0)),"",INDIRECT("'SorP'!$A$"&amp;MATCH($S44&amp;$J44,SorP!C:C,0))))</f>
        <v>SG-05</v>
      </c>
      <c r="U44" s="201"/>
      <c r="V44" s="226">
        <f>IF(C44="",NA(),IF(OR(C44="Smelter not listed",C44="Smelter not yet identified"),MATCH($B44&amp;$D44,'Smelter Look-up'!$J:$J,0),MATCH($B44&amp;$C44,'Smelter Look-up'!$J:$J,0)))</f>
        <v>184</v>
      </c>
      <c r="X44" s="227">
        <f t="shared" si="6"/>
        <v>0</v>
      </c>
      <c r="AB44" s="228" t="str">
        <f t="shared" si="7"/>
        <v>GoldMetalor Technologies (Singapore) Pte., Ltd.</v>
      </c>
    </row>
    <row r="45" spans="1:28" s="227" customFormat="1" ht="76.5">
      <c r="A45" s="181" t="s">
        <v>1612</v>
      </c>
      <c r="B45" s="182" t="s">
        <v>1119</v>
      </c>
      <c r="C45" s="186" t="s">
        <v>1611</v>
      </c>
      <c r="D45" s="230"/>
      <c r="E45" s="182" t="s">
        <v>1090</v>
      </c>
      <c r="F45" s="182" t="s">
        <v>1612</v>
      </c>
      <c r="G45" s="182" t="s">
        <v>13217</v>
      </c>
      <c r="H45" s="183"/>
      <c r="I45" s="184" t="s">
        <v>2495</v>
      </c>
      <c r="J45" s="184" t="s">
        <v>13609</v>
      </c>
      <c r="K45" s="224"/>
      <c r="L45" s="224"/>
      <c r="M45" s="224"/>
      <c r="N45" s="224"/>
      <c r="O45" s="224"/>
      <c r="P45" s="185"/>
      <c r="Q45" s="225"/>
      <c r="R45" s="182" t="str">
        <f ca="1">IF(ISERROR($V45),"",OFFSET('Smelter Look-up'!$C$4,$V45-4,0)&amp;"")</f>
        <v>Metalor Technologies (Suzhou) Ltd.</v>
      </c>
      <c r="S45" s="181" t="str">
        <f t="shared" ca="1" si="5"/>
        <v>CN</v>
      </c>
      <c r="T45" s="181" t="str">
        <f ca="1">IF(B45="","",IF(ISERROR(MATCH($J45,SorP!$B$1:$B$6226,0)),"",INDIRECT("'SorP'!$A$"&amp;MATCH($S45&amp;$J45,SorP!C:C,0))))</f>
        <v>CN-JS</v>
      </c>
      <c r="U45" s="201"/>
      <c r="V45" s="226">
        <f>IF(C45="",NA(),IF(OR(C45="Smelter not listed",C45="Smelter not yet identified"),MATCH($B45&amp;$D45,'Smelter Look-up'!$J:$J,0),MATCH($B45&amp;$C45,'Smelter Look-up'!$J:$J,0)))</f>
        <v>185</v>
      </c>
      <c r="X45" s="227">
        <f t="shared" si="6"/>
        <v>0</v>
      </c>
      <c r="AB45" s="228" t="str">
        <f t="shared" si="7"/>
        <v>GoldMetalor Technologies (Suzhou) Ltd.</v>
      </c>
    </row>
    <row r="46" spans="1:28" s="227" customFormat="1" ht="63.75">
      <c r="A46" s="181" t="s">
        <v>701</v>
      </c>
      <c r="B46" s="182" t="s">
        <v>1119</v>
      </c>
      <c r="C46" s="186" t="s">
        <v>2288</v>
      </c>
      <c r="D46" s="230"/>
      <c r="E46" s="182" t="s">
        <v>1088</v>
      </c>
      <c r="F46" s="182" t="s">
        <v>701</v>
      </c>
      <c r="G46" s="182" t="s">
        <v>13217</v>
      </c>
      <c r="H46" s="183"/>
      <c r="I46" s="184" t="s">
        <v>1614</v>
      </c>
      <c r="J46" s="184" t="s">
        <v>1615</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IF(C46="",NA(),IF(OR(C46="Smelter not listed",C46="Smelter not yet identified"),MATCH($B46&amp;$D46,'Smelter Look-up'!$J:$J,0),MATCH($B46&amp;$C46,'Smelter Look-up'!$J:$J,0)))</f>
        <v>186</v>
      </c>
      <c r="X46" s="227">
        <f t="shared" si="6"/>
        <v>0</v>
      </c>
      <c r="AB46" s="228" t="str">
        <f t="shared" si="7"/>
        <v>GoldMetalor Technologies S.A.</v>
      </c>
    </row>
    <row r="47" spans="1:28" s="227" customFormat="1" ht="76.5">
      <c r="A47" s="181" t="s">
        <v>702</v>
      </c>
      <c r="B47" s="182" t="s">
        <v>1119</v>
      </c>
      <c r="C47" s="186" t="s">
        <v>1217</v>
      </c>
      <c r="D47" s="230"/>
      <c r="E47" s="182" t="s">
        <v>2415</v>
      </c>
      <c r="F47" s="182" t="s">
        <v>702</v>
      </c>
      <c r="G47" s="182" t="s">
        <v>13217</v>
      </c>
      <c r="H47" s="183"/>
      <c r="I47" s="184" t="s">
        <v>1616</v>
      </c>
      <c r="J47" s="184" t="s">
        <v>1617</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IF(C47="",NA(),IF(OR(C47="Smelter not listed",C47="Smelter not yet identified"),MATCH($B47&amp;$D47,'Smelter Look-up'!$J:$J,0),MATCH($B47&amp;$C47,'Smelter Look-up'!$J:$J,0)))</f>
        <v>187</v>
      </c>
      <c r="X47" s="227">
        <f t="shared" si="6"/>
        <v>0</v>
      </c>
      <c r="AB47" s="228" t="str">
        <f t="shared" si="7"/>
        <v>GoldMetalor USA Refining Corporation</v>
      </c>
    </row>
    <row r="48" spans="1:28" s="227" customFormat="1" ht="89.25">
      <c r="A48" s="181" t="s">
        <v>703</v>
      </c>
      <c r="B48" s="182" t="s">
        <v>1119</v>
      </c>
      <c r="C48" s="186" t="s">
        <v>12407</v>
      </c>
      <c r="D48" s="230"/>
      <c r="E48" s="182" t="s">
        <v>1103</v>
      </c>
      <c r="F48" s="182" t="s">
        <v>703</v>
      </c>
      <c r="G48" s="182" t="s">
        <v>13217</v>
      </c>
      <c r="H48" s="183"/>
      <c r="I48" s="184" t="s">
        <v>1618</v>
      </c>
      <c r="J48" s="184" t="s">
        <v>12863</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IF(C48="",NA(),IF(OR(C48="Smelter not listed",C48="Smelter not yet identified"),MATCH($B48&amp;$D48,'Smelter Look-up'!$J:$J,0),MATCH($B48&amp;$C48,'Smelter Look-up'!$J:$J,0)))</f>
        <v>188</v>
      </c>
      <c r="X48" s="227">
        <f t="shared" si="6"/>
        <v>0</v>
      </c>
      <c r="AB48" s="228" t="str">
        <f t="shared" si="7"/>
        <v>GoldMetalurgica Met-Mex Penoles S.A. De C.V.</v>
      </c>
    </row>
    <row r="49" spans="1:28" s="227" customFormat="1" ht="76.5">
      <c r="A49" s="181" t="s">
        <v>704</v>
      </c>
      <c r="B49" s="182" t="s">
        <v>1119</v>
      </c>
      <c r="C49" s="186" t="s">
        <v>1153</v>
      </c>
      <c r="D49" s="230"/>
      <c r="E49" s="182" t="s">
        <v>1098</v>
      </c>
      <c r="F49" s="182" t="s">
        <v>704</v>
      </c>
      <c r="G49" s="182" t="s">
        <v>13217</v>
      </c>
      <c r="H49" s="183"/>
      <c r="I49" s="184" t="s">
        <v>1534</v>
      </c>
      <c r="J49" s="184" t="s">
        <v>1534</v>
      </c>
      <c r="K49" s="224"/>
      <c r="L49" s="224"/>
      <c r="M49" s="224"/>
      <c r="N49" s="224"/>
      <c r="O49" s="224"/>
      <c r="P49" s="185"/>
      <c r="Q49" s="225"/>
      <c r="R49" s="182" t="str">
        <f ca="1">IF(ISERROR($V49),"",OFFSET('Smelter Look-up'!$C$4,$V49-4,0)&amp;"")</f>
        <v>Mitsubishi Materials Corporation</v>
      </c>
      <c r="S49" s="181" t="str">
        <f t="shared" ca="1" si="5"/>
        <v>JP</v>
      </c>
      <c r="T49" s="181" t="str">
        <f ca="1">IF(B49="","",IF(ISERROR(MATCH($J49,SorP!$B$1:$B$6226,0)),"",INDIRECT("'SorP'!$A$"&amp;MATCH($S49&amp;$J49,SorP!C:C,0))))</f>
        <v>JP-13</v>
      </c>
      <c r="U49" s="201"/>
      <c r="V49" s="226">
        <f>IF(C49="",NA(),IF(OR(C49="Smelter not listed",C49="Smelter not yet identified"),MATCH($B49&amp;$D49,'Smelter Look-up'!$J:$J,0),MATCH($B49&amp;$C49,'Smelter Look-up'!$J:$J,0)))</f>
        <v>192</v>
      </c>
      <c r="X49" s="227">
        <f t="shared" si="6"/>
        <v>0</v>
      </c>
      <c r="AB49" s="228" t="str">
        <f t="shared" si="7"/>
        <v>GoldMitsubishi Materials Corporation</v>
      </c>
    </row>
    <row r="50" spans="1:28" s="227" customFormat="1" ht="89.25">
      <c r="A50" s="181" t="s">
        <v>705</v>
      </c>
      <c r="B50" s="182" t="s">
        <v>1119</v>
      </c>
      <c r="C50" s="186" t="s">
        <v>1218</v>
      </c>
      <c r="D50" s="230"/>
      <c r="E50" s="182" t="s">
        <v>1098</v>
      </c>
      <c r="F50" s="182" t="s">
        <v>705</v>
      </c>
      <c r="G50" s="182" t="s">
        <v>13217</v>
      </c>
      <c r="H50" s="183"/>
      <c r="I50" s="184" t="s">
        <v>1620</v>
      </c>
      <c r="J50" s="184" t="s">
        <v>1619</v>
      </c>
      <c r="K50" s="224"/>
      <c r="L50" s="224"/>
      <c r="M50" s="224"/>
      <c r="N50" s="224"/>
      <c r="O50" s="224"/>
      <c r="P50" s="185"/>
      <c r="Q50" s="225"/>
      <c r="R50" s="182" t="str">
        <f ca="1">IF(ISERROR($V50),"",OFFSET('Smelter Look-up'!$C$4,$V50-4,0)&amp;"")</f>
        <v>Mitsui Mining and Smelting Co., Ltd.</v>
      </c>
      <c r="S50" s="181" t="str">
        <f t="shared" ca="1" si="5"/>
        <v>JP</v>
      </c>
      <c r="T50" s="181" t="str">
        <f ca="1">IF(B50="","",IF(ISERROR(MATCH($J50,SorP!$B$1:$B$6226,0)),"",INDIRECT("'SorP'!$A$"&amp;MATCH($S50&amp;$J50,SorP!C:C,0))))</f>
        <v>JP-34</v>
      </c>
      <c r="U50" s="201"/>
      <c r="V50" s="226">
        <f>IF(C50="",NA(),IF(OR(C50="Smelter not listed",C50="Smelter not yet identified"),MATCH($B50&amp;$D50,'Smelter Look-up'!$J:$J,0),MATCH($B50&amp;$C50,'Smelter Look-up'!$J:$J,0)))</f>
        <v>194</v>
      </c>
      <c r="X50" s="227">
        <f t="shared" si="6"/>
        <v>0</v>
      </c>
      <c r="AB50" s="228" t="str">
        <f t="shared" si="7"/>
        <v>GoldMitsui Mining and Smelting Co., Ltd.</v>
      </c>
    </row>
    <row r="51" spans="1:28" s="227" customFormat="1" ht="38.25">
      <c r="A51" s="181" t="s">
        <v>712</v>
      </c>
      <c r="B51" s="182" t="s">
        <v>1119</v>
      </c>
      <c r="C51" s="186" t="s">
        <v>15489</v>
      </c>
      <c r="D51" s="230"/>
      <c r="E51" s="182" t="s">
        <v>1088</v>
      </c>
      <c r="F51" s="182" t="s">
        <v>712</v>
      </c>
      <c r="G51" s="182" t="s">
        <v>13217</v>
      </c>
      <c r="H51" s="183"/>
      <c r="I51" s="184" t="s">
        <v>15492</v>
      </c>
      <c r="J51" s="184" t="s">
        <v>3772</v>
      </c>
      <c r="K51" s="224"/>
      <c r="L51" s="224"/>
      <c r="M51" s="224"/>
      <c r="N51" s="224"/>
      <c r="O51" s="224"/>
      <c r="P51" s="185"/>
      <c r="Q51" s="225"/>
      <c r="R51" s="182" t="str">
        <f ca="1">IF(ISERROR($V51),"",OFFSET('Smelter Look-up'!$C$4,$V51-4,0)&amp;"")</f>
        <v>MKS PAMP SA</v>
      </c>
      <c r="S51" s="181" t="str">
        <f t="shared" ca="1" si="5"/>
        <v>CH</v>
      </c>
      <c r="T51" s="181" t="str">
        <f ca="1">IF(B51="","",IF(ISERROR(MATCH($J51,SorP!$B$1:$B$6226,0)),"",INDIRECT("'SorP'!$A$"&amp;MATCH($S51&amp;$J51,SorP!C:C,0))))</f>
        <v>CH-GE</v>
      </c>
      <c r="U51" s="201"/>
      <c r="V51" s="226">
        <f>IF(C51="",NA(),IF(OR(C51="Smelter not listed",C51="Smelter not yet identified"),MATCH($B51&amp;$D51,'Smelter Look-up'!$J:$J,0),MATCH($B51&amp;$C51,'Smelter Look-up'!$J:$J,0)))</f>
        <v>195</v>
      </c>
      <c r="X51" s="227">
        <f t="shared" si="6"/>
        <v>0</v>
      </c>
      <c r="AB51" s="228" t="str">
        <f t="shared" si="7"/>
        <v>GoldMKS PAMP SA</v>
      </c>
    </row>
    <row r="52" spans="1:28" s="227" customFormat="1" ht="63.75">
      <c r="A52" s="181" t="s">
        <v>709</v>
      </c>
      <c r="B52" s="182" t="s">
        <v>1119</v>
      </c>
      <c r="C52" s="186" t="s">
        <v>2138</v>
      </c>
      <c r="D52" s="230"/>
      <c r="E52" s="182" t="s">
        <v>1098</v>
      </c>
      <c r="F52" s="182" t="s">
        <v>709</v>
      </c>
      <c r="G52" s="182" t="s">
        <v>13217</v>
      </c>
      <c r="H52" s="183"/>
      <c r="I52" s="184" t="s">
        <v>1625</v>
      </c>
      <c r="J52" s="184" t="s">
        <v>1626</v>
      </c>
      <c r="K52" s="224"/>
      <c r="L52" s="224"/>
      <c r="M52" s="224"/>
      <c r="N52" s="224"/>
      <c r="O52" s="224"/>
      <c r="P52" s="185"/>
      <c r="Q52" s="225"/>
      <c r="R52" s="182" t="str">
        <f ca="1">IF(ISERROR($V52),"",OFFSET('Smelter Look-up'!$C$4,$V52-4,0)&amp;"")</f>
        <v>Nihon Material Co., Ltd.</v>
      </c>
      <c r="S52" s="181" t="str">
        <f t="shared" ca="1" si="5"/>
        <v>JP</v>
      </c>
      <c r="T52" s="181" t="str">
        <f ca="1">IF(B52="","",IF(ISERROR(MATCH($J52,SorP!$B$1:$B$6226,0)),"",INDIRECT("'SorP'!$A$"&amp;MATCH($S52&amp;$J52,SorP!C:C,0))))</f>
        <v>JP-12</v>
      </c>
      <c r="U52" s="201"/>
      <c r="V52" s="226">
        <f>IF(C52="",NA(),IF(OR(C52="Smelter not listed",C52="Smelter not yet identified"),MATCH($B52&amp;$D52,'Smelter Look-up'!$J:$J,0),MATCH($B52&amp;$C52,'Smelter Look-up'!$J:$J,0)))</f>
        <v>204</v>
      </c>
      <c r="X52" s="227">
        <f t="shared" si="6"/>
        <v>0</v>
      </c>
      <c r="AB52" s="228" t="str">
        <f t="shared" si="7"/>
        <v>GoldNihon Material Co., Ltd.</v>
      </c>
    </row>
    <row r="53" spans="1:28" s="227" customFormat="1" ht="127.5">
      <c r="A53" s="181" t="s">
        <v>2189</v>
      </c>
      <c r="B53" s="182" t="s">
        <v>1119</v>
      </c>
      <c r="C53" s="186" t="s">
        <v>12413</v>
      </c>
      <c r="D53" s="230"/>
      <c r="E53" s="182" t="s">
        <v>1084</v>
      </c>
      <c r="F53" s="182" t="s">
        <v>2189</v>
      </c>
      <c r="G53" s="182" t="s">
        <v>13217</v>
      </c>
      <c r="H53" s="183"/>
      <c r="I53" s="184" t="s">
        <v>2190</v>
      </c>
      <c r="J53" s="184" t="s">
        <v>2786</v>
      </c>
      <c r="K53" s="224"/>
      <c r="L53" s="224"/>
      <c r="M53" s="224"/>
      <c r="N53" s="224"/>
      <c r="O53" s="224"/>
      <c r="P53" s="185"/>
      <c r="Q53" s="225"/>
      <c r="R53" s="182" t="str">
        <f ca="1">IF(ISERROR($V53),"",OFFSET('Smelter Look-up'!$C$4,$V53-4,0)&amp;"")</f>
        <v>Ogussa Osterreichische Gold- und Silber-Scheideanstalt GmbH</v>
      </c>
      <c r="S53" s="181" t="str">
        <f t="shared" ca="1" si="5"/>
        <v>AT</v>
      </c>
      <c r="T53" s="181" t="str">
        <f ca="1">IF(B53="","",IF(ISERROR(MATCH($J53,SorP!$B$1:$B$6226,0)),"",INDIRECT("'SorP'!$A$"&amp;MATCH($S53&amp;$J53,SorP!C:C,0))))</f>
        <v>AT-9</v>
      </c>
      <c r="U53" s="201"/>
      <c r="V53" s="226">
        <f>IF(C53="",NA(),IF(OR(C53="Smelter not listed",C53="Smelter not yet identified"),MATCH($B53&amp;$D53,'Smelter Look-up'!$J:$J,0),MATCH($B53&amp;$C53,'Smelter Look-up'!$J:$J,0)))</f>
        <v>208</v>
      </c>
      <c r="X53" s="227">
        <f t="shared" si="6"/>
        <v>0</v>
      </c>
      <c r="AB53" s="228" t="str">
        <f t="shared" si="7"/>
        <v>GoldOgussa Osterreichische Gold- und Silber-Scheideanstalt GmbH</v>
      </c>
    </row>
    <row r="54" spans="1:28" s="227" customFormat="1" ht="63.75">
      <c r="A54" s="181" t="s">
        <v>717</v>
      </c>
      <c r="B54" s="182" t="s">
        <v>1119</v>
      </c>
      <c r="C54" s="186" t="s">
        <v>2142</v>
      </c>
      <c r="D54" s="230"/>
      <c r="E54" s="182" t="s">
        <v>883</v>
      </c>
      <c r="F54" s="182" t="s">
        <v>717</v>
      </c>
      <c r="G54" s="182" t="s">
        <v>13217</v>
      </c>
      <c r="H54" s="183"/>
      <c r="I54" s="184" t="s">
        <v>1635</v>
      </c>
      <c r="J54" s="184" t="s">
        <v>1636</v>
      </c>
      <c r="K54" s="224"/>
      <c r="L54" s="224"/>
      <c r="M54" s="224"/>
      <c r="N54" s="224"/>
      <c r="O54" s="224"/>
      <c r="P54" s="185"/>
      <c r="Q54" s="225"/>
      <c r="R54" s="182" t="str">
        <f ca="1">IF(ISERROR($V54),"",OFFSET('Smelter Look-up'!$C$4,$V54-4,0)&amp;"")</f>
        <v>Rand Refinery (Pty) Ltd.</v>
      </c>
      <c r="S54" s="181" t="str">
        <f t="shared" ca="1" si="5"/>
        <v>ZA</v>
      </c>
      <c r="T54" s="181" t="str">
        <f ca="1">IF(B54="","",IF(ISERROR(MATCH($J54,SorP!$B$1:$B$6226,0)),"",INDIRECT("'SorP'!$A$"&amp;MATCH($S54&amp;$J54,SorP!C:C,0))))</f>
        <v>ZA-GP</v>
      </c>
      <c r="U54" s="201"/>
      <c r="V54" s="226">
        <f>IF(C54="",NA(),IF(OR(C54="Smelter not listed",C54="Smelter not yet identified"),MATCH($B54&amp;$D54,'Smelter Look-up'!$J:$J,0),MATCH($B54&amp;$C54,'Smelter Look-up'!$J:$J,0)))</f>
        <v>227</v>
      </c>
      <c r="X54" s="227">
        <f t="shared" si="6"/>
        <v>0</v>
      </c>
      <c r="AB54" s="228" t="str">
        <f t="shared" si="7"/>
        <v>GoldRand Refinery (Pty) Ltd.</v>
      </c>
    </row>
    <row r="55" spans="1:28" s="227" customFormat="1" ht="51">
      <c r="A55" s="181" t="s">
        <v>718</v>
      </c>
      <c r="B55" s="182" t="s">
        <v>1119</v>
      </c>
      <c r="C55" s="186" t="s">
        <v>903</v>
      </c>
      <c r="D55" s="230"/>
      <c r="E55" s="182" t="s">
        <v>1087</v>
      </c>
      <c r="F55" s="182" t="s">
        <v>718</v>
      </c>
      <c r="G55" s="182" t="s">
        <v>13217</v>
      </c>
      <c r="H55" s="183"/>
      <c r="I55" s="184" t="s">
        <v>1637</v>
      </c>
      <c r="J55" s="184" t="s">
        <v>1595</v>
      </c>
      <c r="K55" s="224"/>
      <c r="L55" s="224"/>
      <c r="M55" s="224"/>
      <c r="N55" s="224"/>
      <c r="O55" s="224"/>
      <c r="P55" s="185"/>
      <c r="Q55" s="225"/>
      <c r="R55" s="182" t="str">
        <f ca="1">IF(ISERROR($V55),"",OFFSET('Smelter Look-up'!$C$4,$V55-4,0)&amp;"")</f>
        <v>Royal Canadian Mint</v>
      </c>
      <c r="S55" s="181" t="str">
        <f t="shared" ca="1" si="5"/>
        <v>CA</v>
      </c>
      <c r="T55" s="181" t="str">
        <f ca="1">IF(B55="","",IF(ISERROR(MATCH($J55,SorP!$B$1:$B$6226,0)),"",INDIRECT("'SorP'!$A$"&amp;MATCH($S55&amp;$J55,SorP!C:C,0))))</f>
        <v>CA-ON</v>
      </c>
      <c r="U55" s="201"/>
      <c r="V55" s="226">
        <f>IF(C55="",NA(),IF(OR(C55="Smelter not listed",C55="Smelter not yet identified"),MATCH($B55&amp;$D55,'Smelter Look-up'!$J:$J,0),MATCH($B55&amp;$C55,'Smelter Look-up'!$J:$J,0)))</f>
        <v>232</v>
      </c>
      <c r="X55" s="227">
        <f t="shared" si="6"/>
        <v>0</v>
      </c>
      <c r="AB55" s="228" t="str">
        <f t="shared" si="7"/>
        <v>GoldRoyal Canadian Mint</v>
      </c>
    </row>
    <row r="56" spans="1:28" s="227" customFormat="1" ht="63.75">
      <c r="A56" s="181" t="s">
        <v>721</v>
      </c>
      <c r="B56" s="182" t="s">
        <v>1119</v>
      </c>
      <c r="C56" s="186" t="s">
        <v>12411</v>
      </c>
      <c r="D56" s="230"/>
      <c r="E56" s="182" t="s">
        <v>1092</v>
      </c>
      <c r="F56" s="182" t="s">
        <v>721</v>
      </c>
      <c r="G56" s="182" t="s">
        <v>13217</v>
      </c>
      <c r="H56" s="183"/>
      <c r="I56" s="184" t="s">
        <v>1643</v>
      </c>
      <c r="J56" s="184" t="s">
        <v>4652</v>
      </c>
      <c r="K56" s="224"/>
      <c r="L56" s="224"/>
      <c r="M56" s="224"/>
      <c r="N56" s="224"/>
      <c r="O56" s="224"/>
      <c r="P56" s="185"/>
      <c r="Q56" s="225"/>
      <c r="R56" s="182" t="str">
        <f ca="1">IF(ISERROR($V56),"",OFFSET('Smelter Look-up'!$C$4,$V56-4,0)&amp;"")</f>
        <v>SEMPSA Joyeria Plateria S.A.</v>
      </c>
      <c r="S56" s="181" t="str">
        <f t="shared" ca="1" si="5"/>
        <v>ES</v>
      </c>
      <c r="T56" s="181" t="str">
        <f ca="1">IF(B56="","",IF(ISERROR(MATCH($J56,SorP!$B$1:$B$6226,0)),"",INDIRECT("'SorP'!$A$"&amp;MATCH($S56&amp;$J56,SorP!C:C,0))))</f>
        <v>ES-MD</v>
      </c>
      <c r="U56" s="201"/>
      <c r="V56" s="226">
        <f>IF(C56="",NA(),IF(OR(C56="Smelter not listed",C56="Smelter not yet identified"),MATCH($B56&amp;$D56,'Smelter Look-up'!$J:$J,0),MATCH($B56&amp;$C56,'Smelter Look-up'!$J:$J,0)))</f>
        <v>244</v>
      </c>
      <c r="X56" s="227">
        <f t="shared" si="6"/>
        <v>0</v>
      </c>
      <c r="AB56" s="228" t="str">
        <f t="shared" si="7"/>
        <v>GoldSEMPSA Joyeria Plateria S.A.</v>
      </c>
    </row>
    <row r="57" spans="1:28" s="227" customFormat="1" ht="102">
      <c r="A57" s="181" t="s">
        <v>724</v>
      </c>
      <c r="B57" s="182" t="s">
        <v>1119</v>
      </c>
      <c r="C57" s="186" t="s">
        <v>905</v>
      </c>
      <c r="D57" s="230"/>
      <c r="E57" s="182" t="s">
        <v>2414</v>
      </c>
      <c r="F57" s="182" t="s">
        <v>724</v>
      </c>
      <c r="G57" s="182" t="s">
        <v>13217</v>
      </c>
      <c r="H57" s="183"/>
      <c r="I57" s="184" t="s">
        <v>1653</v>
      </c>
      <c r="J57" s="184" t="s">
        <v>11489</v>
      </c>
      <c r="K57" s="224"/>
      <c r="L57" s="224"/>
      <c r="M57" s="224"/>
      <c r="N57" s="224"/>
      <c r="O57" s="224"/>
      <c r="P57" s="185"/>
      <c r="Q57" s="225"/>
      <c r="R57" s="182" t="str">
        <f ca="1">IF(ISERROR($V57),"",OFFSET('Smelter Look-up'!$C$4,$V57-4,0)&amp;"")</f>
        <v>Solar Applied Materials Technology Corp.</v>
      </c>
      <c r="S57" s="181" t="str">
        <f t="shared" ca="1" si="5"/>
        <v>TW</v>
      </c>
      <c r="T57" s="181" t="str">
        <f ca="1">IF(B57="","",IF(ISERROR(MATCH($J57,SorP!$B$1:$B$6226,0)),"",INDIRECT("'SorP'!$A$"&amp;MATCH($S57&amp;$J57,SorP!C:C,0))))</f>
        <v>TW-TNN</v>
      </c>
      <c r="U57" s="201"/>
      <c r="V57" s="226">
        <f>IF(C57="",NA(),IF(OR(C57="Smelter not listed",C57="Smelter not yet identified"),MATCH($B57&amp;$D57,'Smelter Look-up'!$J:$J,0),MATCH($B57&amp;$C57,'Smelter Look-up'!$J:$J,0)))</f>
        <v>269</v>
      </c>
      <c r="X57" s="227">
        <f t="shared" si="6"/>
        <v>0</v>
      </c>
      <c r="AB57" s="228" t="str">
        <f t="shared" si="7"/>
        <v>GoldSolar Applied Materials Technology Corp.</v>
      </c>
    </row>
    <row r="58" spans="1:28" s="227" customFormat="1" ht="76.5">
      <c r="A58" s="181" t="s">
        <v>725</v>
      </c>
      <c r="B58" s="182" t="s">
        <v>1119</v>
      </c>
      <c r="C58" s="186" t="s">
        <v>55</v>
      </c>
      <c r="D58" s="230"/>
      <c r="E58" s="182" t="s">
        <v>1098</v>
      </c>
      <c r="F58" s="182" t="s">
        <v>725</v>
      </c>
      <c r="G58" s="182" t="s">
        <v>13217</v>
      </c>
      <c r="H58" s="183"/>
      <c r="I58" s="184" t="s">
        <v>1654</v>
      </c>
      <c r="J58" s="184" t="s">
        <v>2196</v>
      </c>
      <c r="K58" s="224"/>
      <c r="L58" s="224"/>
      <c r="M58" s="224"/>
      <c r="N58" s="224"/>
      <c r="O58" s="224"/>
      <c r="P58" s="185"/>
      <c r="Q58" s="225"/>
      <c r="R58" s="182" t="str">
        <f ca="1">IF(ISERROR($V58),"",OFFSET('Smelter Look-up'!$C$4,$V58-4,0)&amp;"")</f>
        <v>Sumitomo Metal Mining Co., Ltd.</v>
      </c>
      <c r="S58" s="181" t="str">
        <f t="shared" ca="1" si="5"/>
        <v>JP</v>
      </c>
      <c r="T58" s="181" t="str">
        <f ca="1">IF(B58="","",IF(ISERROR(MATCH($J58,SorP!$B$1:$B$6226,0)),"",INDIRECT("'SorP'!$A$"&amp;MATCH($S58&amp;$J58,SorP!C:C,0))))</f>
        <v>JP-38</v>
      </c>
      <c r="U58" s="201"/>
      <c r="V58" s="226">
        <f>IF(C58="",NA(),IF(OR(C58="Smelter not listed",C58="Smelter not yet identified"),MATCH($B58&amp;$D58,'Smelter Look-up'!$J:$J,0),MATCH($B58&amp;$C58,'Smelter Look-up'!$J:$J,0)))</f>
        <v>276</v>
      </c>
      <c r="X58" s="227">
        <f t="shared" si="6"/>
        <v>0</v>
      </c>
      <c r="AB58" s="228" t="str">
        <f t="shared" si="7"/>
        <v>GoldSumitomo Metal Mining Co., Ltd.</v>
      </c>
    </row>
    <row r="59" spans="1:28" s="227" customFormat="1" ht="76.5">
      <c r="A59" s="181" t="s">
        <v>726</v>
      </c>
      <c r="B59" s="182" t="s">
        <v>1119</v>
      </c>
      <c r="C59" s="186" t="s">
        <v>1221</v>
      </c>
      <c r="D59" s="230"/>
      <c r="E59" s="182" t="s">
        <v>1098</v>
      </c>
      <c r="F59" s="182" t="s">
        <v>726</v>
      </c>
      <c r="G59" s="182" t="s">
        <v>13217</v>
      </c>
      <c r="H59" s="183"/>
      <c r="I59" s="184" t="s">
        <v>1655</v>
      </c>
      <c r="J59" s="184" t="s">
        <v>1656</v>
      </c>
      <c r="K59" s="224"/>
      <c r="L59" s="224"/>
      <c r="M59" s="224"/>
      <c r="N59" s="224"/>
      <c r="O59" s="224"/>
      <c r="P59" s="185"/>
      <c r="Q59" s="225"/>
      <c r="R59" s="182" t="str">
        <f ca="1">IF(ISERROR($V59),"",OFFSET('Smelter Look-up'!$C$4,$V59-4,0)&amp;"")</f>
        <v>Tanaka Kikinzoku Kogyo K.K.</v>
      </c>
      <c r="S59" s="181" t="str">
        <f t="shared" ca="1" si="5"/>
        <v>JP</v>
      </c>
      <c r="T59" s="181" t="str">
        <f ca="1">IF(B59="","",IF(ISERROR(MATCH($J59,SorP!$B$1:$B$6226,0)),"",INDIRECT("'SorP'!$A$"&amp;MATCH($S59&amp;$J59,SorP!C:C,0))))</f>
        <v>JP-14</v>
      </c>
      <c r="U59" s="201"/>
      <c r="V59" s="226">
        <f>IF(C59="",NA(),IF(OR(C59="Smelter not listed",C59="Smelter not yet identified"),MATCH($B59&amp;$D59,'Smelter Look-up'!$J:$J,0),MATCH($B59&amp;$C59,'Smelter Look-up'!$J:$J,0)))</f>
        <v>289</v>
      </c>
      <c r="X59" s="227">
        <f t="shared" si="6"/>
        <v>0</v>
      </c>
      <c r="AB59" s="228" t="str">
        <f t="shared" si="7"/>
        <v>GoldTanaka Kikinzoku Kogyo K.K.</v>
      </c>
    </row>
    <row r="60" spans="1:28" s="227" customFormat="1" ht="63.75">
      <c r="A60" s="181" t="s">
        <v>729</v>
      </c>
      <c r="B60" s="182" t="s">
        <v>1119</v>
      </c>
      <c r="C60" s="186" t="s">
        <v>2147</v>
      </c>
      <c r="D60" s="230"/>
      <c r="E60" s="182" t="s">
        <v>1098</v>
      </c>
      <c r="F60" s="182" t="s">
        <v>729</v>
      </c>
      <c r="G60" s="182" t="s">
        <v>13217</v>
      </c>
      <c r="H60" s="183"/>
      <c r="I60" s="184" t="s">
        <v>1661</v>
      </c>
      <c r="J60" s="184" t="s">
        <v>1573</v>
      </c>
      <c r="K60" s="224"/>
      <c r="L60" s="224"/>
      <c r="M60" s="224"/>
      <c r="N60" s="224"/>
      <c r="O60" s="224"/>
      <c r="P60" s="185"/>
      <c r="Q60" s="225"/>
      <c r="R60" s="182" t="str">
        <f ca="1">IF(ISERROR($V60),"",OFFSET('Smelter Look-up'!$C$4,$V60-4,0)&amp;"")</f>
        <v>Tokuriki Honten Co., Ltd.</v>
      </c>
      <c r="S60" s="181" t="str">
        <f t="shared" ca="1" si="5"/>
        <v>JP</v>
      </c>
      <c r="T60" s="181" t="str">
        <f ca="1">IF(B60="","",IF(ISERROR(MATCH($J60,SorP!$B$1:$B$6226,0)),"",INDIRECT("'SorP'!$A$"&amp;MATCH($S60&amp;$J60,SorP!C:C,0))))</f>
        <v>JP-11</v>
      </c>
      <c r="U60" s="201"/>
      <c r="V60" s="226">
        <f>IF(C60="",NA(),IF(OR(C60="Smelter not listed",C60="Smelter not yet identified"),MATCH($B60&amp;$D60,'Smelter Look-up'!$J:$J,0),MATCH($B60&amp;$C60,'Smelter Look-up'!$J:$J,0)))</f>
        <v>294</v>
      </c>
      <c r="X60" s="227">
        <f t="shared" si="6"/>
        <v>0</v>
      </c>
      <c r="AB60" s="228" t="str">
        <f t="shared" si="7"/>
        <v>GoldTokuriki Honten Co., Ltd.</v>
      </c>
    </row>
    <row r="61" spans="1:28" s="227" customFormat="1" ht="102">
      <c r="A61" s="181" t="s">
        <v>732</v>
      </c>
      <c r="B61" s="182" t="s">
        <v>1119</v>
      </c>
      <c r="C61" s="186" t="s">
        <v>2314</v>
      </c>
      <c r="D61" s="230"/>
      <c r="E61" s="182" t="s">
        <v>1085</v>
      </c>
      <c r="F61" s="182" t="s">
        <v>732</v>
      </c>
      <c r="G61" s="182" t="s">
        <v>13217</v>
      </c>
      <c r="H61" s="183"/>
      <c r="I61" s="184" t="s">
        <v>1667</v>
      </c>
      <c r="J61" s="184" t="s">
        <v>3135</v>
      </c>
      <c r="K61" s="224"/>
      <c r="L61" s="224"/>
      <c r="M61" s="224"/>
      <c r="N61" s="224"/>
      <c r="O61" s="224"/>
      <c r="P61" s="185"/>
      <c r="Q61" s="225"/>
      <c r="R61" s="182" t="str">
        <f ca="1">IF(ISERROR($V61),"",OFFSET('Smelter Look-up'!$C$4,$V61-4,0)&amp;"")</f>
        <v>Umicore S.A. Business Unit Precious Metals Refining</v>
      </c>
      <c r="S61" s="181" t="str">
        <f t="shared" ca="1" si="5"/>
        <v>BE</v>
      </c>
      <c r="T61" s="181" t="str">
        <f ca="1">IF(B61="","",IF(ISERROR(MATCH($J61,SorP!$B$1:$B$6226,0)),"",INDIRECT("'SorP'!$A$"&amp;MATCH($S61&amp;$J61,SorP!C:C,0))))</f>
        <v>BE-VAN</v>
      </c>
      <c r="U61" s="201"/>
      <c r="V61" s="226">
        <f>IF(C61="",NA(),IF(OR(C61="Smelter not listed",C61="Smelter not yet identified"),MATCH($B61&amp;$D61,'Smelter Look-up'!$J:$J,0),MATCH($B61&amp;$C61,'Smelter Look-up'!$J:$J,0)))</f>
        <v>303</v>
      </c>
      <c r="X61" s="227">
        <f t="shared" si="6"/>
        <v>0</v>
      </c>
      <c r="AB61" s="228" t="str">
        <f t="shared" si="7"/>
        <v>GoldUmicore S.A. Business Unit Precious Metals Refining</v>
      </c>
    </row>
    <row r="62" spans="1:28" s="227" customFormat="1" ht="76.5">
      <c r="A62" s="181" t="s">
        <v>733</v>
      </c>
      <c r="B62" s="182" t="s">
        <v>1119</v>
      </c>
      <c r="C62" s="186" t="s">
        <v>810</v>
      </c>
      <c r="D62" s="230"/>
      <c r="E62" s="182" t="s">
        <v>2415</v>
      </c>
      <c r="F62" s="182" t="s">
        <v>733</v>
      </c>
      <c r="G62" s="182" t="s">
        <v>13217</v>
      </c>
      <c r="H62" s="183"/>
      <c r="I62" s="184" t="s">
        <v>1669</v>
      </c>
      <c r="J62" s="184" t="s">
        <v>1609</v>
      </c>
      <c r="K62" s="224"/>
      <c r="L62" s="224"/>
      <c r="M62" s="224"/>
      <c r="N62" s="224"/>
      <c r="O62" s="224"/>
      <c r="P62" s="185"/>
      <c r="Q62" s="225"/>
      <c r="R62" s="182" t="str">
        <f ca="1">IF(ISERROR($V62),"",OFFSET('Smelter Look-up'!$C$4,$V62-4,0)&amp;"")</f>
        <v>United Precious Metal Refining, Inc.</v>
      </c>
      <c r="S62" s="181" t="str">
        <f t="shared" ca="1" si="5"/>
        <v>US</v>
      </c>
      <c r="T62" s="181" t="str">
        <f ca="1">IF(B62="","",IF(ISERROR(MATCH($J62,SorP!$B$1:$B$6226,0)),"",INDIRECT("'SorP'!$A$"&amp;MATCH($S62&amp;$J62,SorP!C:C,0))))</f>
        <v>US-NY</v>
      </c>
      <c r="U62" s="201"/>
      <c r="V62" s="226">
        <f>IF(C62="",NA(),IF(OR(C62="Smelter not listed",C62="Smelter not yet identified"),MATCH($B62&amp;$D62,'Smelter Look-up'!$J:$J,0),MATCH($B62&amp;$C62,'Smelter Look-up'!$J:$J,0)))</f>
        <v>304</v>
      </c>
      <c r="X62" s="227">
        <f t="shared" si="6"/>
        <v>0</v>
      </c>
      <c r="AB62" s="228" t="str">
        <f t="shared" si="7"/>
        <v>GoldUnited Precious Metal Refining, Inc.</v>
      </c>
    </row>
    <row r="63" spans="1:28" s="227" customFormat="1" ht="102">
      <c r="A63" s="181" t="s">
        <v>735</v>
      </c>
      <c r="B63" s="182" t="s">
        <v>1119</v>
      </c>
      <c r="C63" s="186" t="s">
        <v>2471</v>
      </c>
      <c r="D63" s="230"/>
      <c r="E63" s="182" t="s">
        <v>1083</v>
      </c>
      <c r="F63" s="182" t="s">
        <v>735</v>
      </c>
      <c r="G63" s="182" t="s">
        <v>13217</v>
      </c>
      <c r="H63" s="183"/>
      <c r="I63" s="184" t="s">
        <v>1671</v>
      </c>
      <c r="J63" s="184" t="s">
        <v>1672</v>
      </c>
      <c r="K63" s="224"/>
      <c r="L63" s="224"/>
      <c r="M63" s="224"/>
      <c r="N63" s="224"/>
      <c r="O63" s="224"/>
      <c r="P63" s="185"/>
      <c r="Q63" s="225"/>
      <c r="R63" s="182" t="str">
        <f ca="1">IF(ISERROR($V63),"",OFFSET('Smelter Look-up'!$C$4,$V63-4,0)&amp;"")</f>
        <v>Western Australian Mint (T/a The Perth Mint)</v>
      </c>
      <c r="S63" s="181" t="str">
        <f t="shared" ca="1" si="5"/>
        <v>AU</v>
      </c>
      <c r="T63" s="181" t="str">
        <f ca="1">IF(B63="","",IF(ISERROR(MATCH($J63,SorP!$B$1:$B$6226,0)),"",INDIRECT("'SorP'!$A$"&amp;MATCH($S63&amp;$J63,SorP!C:C,0))))</f>
        <v>AU-WA</v>
      </c>
      <c r="U63" s="201"/>
      <c r="V63" s="226">
        <f>IF(C63="",NA(),IF(OR(C63="Smelter not listed",C63="Smelter not yet identified"),MATCH($B63&amp;$D63,'Smelter Look-up'!$J:$J,0),MATCH($B63&amp;$C63,'Smelter Look-up'!$J:$J,0)))</f>
        <v>307</v>
      </c>
      <c r="X63" s="227">
        <f t="shared" si="6"/>
        <v>0</v>
      </c>
      <c r="AB63" s="228" t="str">
        <f t="shared" si="7"/>
        <v>GoldWestern Australian Mint (T/a The Perth Mint)</v>
      </c>
    </row>
    <row r="64" spans="1:28" s="227" customFormat="1" ht="63.75">
      <c r="A64" s="181" t="s">
        <v>2188</v>
      </c>
      <c r="B64" s="182" t="s">
        <v>1119</v>
      </c>
      <c r="C64" s="186" t="s">
        <v>2186</v>
      </c>
      <c r="D64" s="230"/>
      <c r="E64" s="182" t="s">
        <v>1091</v>
      </c>
      <c r="F64" s="182" t="s">
        <v>2188</v>
      </c>
      <c r="G64" s="182" t="s">
        <v>13217</v>
      </c>
      <c r="H64" s="183"/>
      <c r="I64" s="184" t="s">
        <v>1535</v>
      </c>
      <c r="J64" s="184" t="s">
        <v>1536</v>
      </c>
      <c r="K64" s="224"/>
      <c r="L64" s="224"/>
      <c r="M64" s="224"/>
      <c r="N64" s="224"/>
      <c r="O64" s="224"/>
      <c r="P64" s="185"/>
      <c r="Q64" s="225"/>
      <c r="R64" s="182" t="str">
        <f ca="1">IF(ISERROR($V64),"",OFFSET('Smelter Look-up'!$C$4,$V64-4,0)&amp;"")</f>
        <v>WIELAND Edelmetalle GmbH</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308</v>
      </c>
      <c r="X64" s="227">
        <f t="shared" si="6"/>
        <v>0</v>
      </c>
      <c r="AB64" s="228" t="str">
        <f t="shared" si="7"/>
        <v>GoldWIELAND Edelmetalle GmbH</v>
      </c>
    </row>
    <row r="65" spans="1:28" s="227" customFormat="1" ht="63.75">
      <c r="A65" s="181" t="s">
        <v>2417</v>
      </c>
      <c r="B65" s="182" t="s">
        <v>1119</v>
      </c>
      <c r="C65" s="186" t="s">
        <v>2416</v>
      </c>
      <c r="D65" s="230"/>
      <c r="E65" s="182" t="s">
        <v>2415</v>
      </c>
      <c r="F65" s="182" t="s">
        <v>2417</v>
      </c>
      <c r="G65" s="182" t="s">
        <v>13217</v>
      </c>
      <c r="H65" s="183"/>
      <c r="I65" s="184" t="s">
        <v>2418</v>
      </c>
      <c r="J65" s="184" t="s">
        <v>1725</v>
      </c>
      <c r="K65" s="224"/>
      <c r="L65" s="224"/>
      <c r="M65" s="224"/>
      <c r="N65" s="224"/>
      <c r="O65" s="224"/>
      <c r="P65" s="185"/>
      <c r="Q65" s="225"/>
      <c r="R65" s="182" t="str">
        <f ca="1">IF(ISERROR($V65),"",OFFSET('Smelter Look-up'!$C$4,$V65-4,0)&amp;"")</f>
        <v>Abington Reldan Metals, LLC</v>
      </c>
      <c r="S65" s="181" t="str">
        <f t="shared" ca="1" si="5"/>
        <v>US</v>
      </c>
      <c r="T65" s="181" t="str">
        <f ca="1">IF(B65="","",IF(ISERROR(MATCH($J65,SorP!$B$1:$B$6226,0)),"",INDIRECT("'SorP'!$A$"&amp;MATCH($S65&amp;$J65,SorP!C:C,0))))</f>
        <v>US-PA</v>
      </c>
      <c r="U65" s="201"/>
      <c r="V65" s="226">
        <f>IF(C65="",NA(),IF(OR(C65="Smelter not listed",C65="Smelter not yet identified"),MATCH($B65&amp;$D65,'Smelter Look-up'!$J:$J,0),MATCH($B65&amp;$C65,'Smelter Look-up'!$J:$J,0)))</f>
        <v>7</v>
      </c>
      <c r="X65" s="227">
        <f t="shared" si="6"/>
        <v>0</v>
      </c>
      <c r="AB65" s="228" t="str">
        <f t="shared" si="7"/>
        <v>GoldAbington Reldan Metals, LLC</v>
      </c>
    </row>
    <row r="66" spans="1:28" s="227" customFormat="1" ht="76.5">
      <c r="A66" s="181" t="s">
        <v>1373</v>
      </c>
      <c r="B66" s="182" t="s">
        <v>1119</v>
      </c>
      <c r="C66" s="186" t="s">
        <v>1372</v>
      </c>
      <c r="D66" s="230"/>
      <c r="E66" s="182" t="s">
        <v>2415</v>
      </c>
      <c r="F66" s="182" t="s">
        <v>1373</v>
      </c>
      <c r="G66" s="182" t="s">
        <v>13217</v>
      </c>
      <c r="H66" s="183"/>
      <c r="I66" s="184" t="s">
        <v>1531</v>
      </c>
      <c r="J66" s="184" t="s">
        <v>1532</v>
      </c>
      <c r="K66" s="224"/>
      <c r="L66" s="224"/>
      <c r="M66" s="224"/>
      <c r="N66" s="224"/>
      <c r="O66" s="224"/>
      <c r="P66" s="185"/>
      <c r="Q66" s="225"/>
      <c r="R66" s="182" t="str">
        <f ca="1">IF(ISERROR($V66),"",OFFSET('Smelter Look-up'!$C$4,$V66-4,0)&amp;"")</f>
        <v>Advanced Chemical Company</v>
      </c>
      <c r="S66" s="181" t="str">
        <f t="shared" ca="1" si="5"/>
        <v>US</v>
      </c>
      <c r="T66" s="181" t="str">
        <f ca="1">IF(B66="","",IF(ISERROR(MATCH($J66,SorP!$B$1:$B$6226,0)),"",INDIRECT("'SorP'!$A$"&amp;MATCH($S66&amp;$J66,SorP!C:C,0))))</f>
        <v>US-RI</v>
      </c>
      <c r="U66" s="201"/>
      <c r="V66" s="226">
        <f>IF(C66="",NA(),IF(OR(C66="Smelter not listed",C66="Smelter not yet identified"),MATCH($B66&amp;$D66,'Smelter Look-up'!$J:$J,0),MATCH($B66&amp;$C66,'Smelter Look-up'!$J:$J,0)))</f>
        <v>8</v>
      </c>
      <c r="X66" s="227">
        <f t="shared" si="6"/>
        <v>0</v>
      </c>
      <c r="AB66" s="228" t="str">
        <f t="shared" si="7"/>
        <v>GoldAdvanced Chemical Company</v>
      </c>
    </row>
    <row r="67" spans="1:28" s="227" customFormat="1" ht="114.75">
      <c r="A67" s="181" t="s">
        <v>648</v>
      </c>
      <c r="B67" s="182" t="s">
        <v>1119</v>
      </c>
      <c r="C67" s="186" t="s">
        <v>620</v>
      </c>
      <c r="D67" s="230"/>
      <c r="E67" s="182" t="s">
        <v>881</v>
      </c>
      <c r="F67" s="182" t="s">
        <v>648</v>
      </c>
      <c r="G67" s="182" t="s">
        <v>13217</v>
      </c>
      <c r="H67" s="183"/>
      <c r="I67" s="184" t="s">
        <v>1537</v>
      </c>
      <c r="J67" s="184" t="s">
        <v>11992</v>
      </c>
      <c r="K67" s="224"/>
      <c r="L67" s="224"/>
      <c r="M67" s="224"/>
      <c r="N67" s="224"/>
      <c r="O67" s="224"/>
      <c r="P67" s="185"/>
      <c r="Q67" s="225"/>
      <c r="R67" s="182" t="str">
        <f ca="1">IF(ISERROR($V67),"",OFFSET('Smelter Look-up'!$C$4,$V67-4,0)&amp;"")</f>
        <v>Almalyk Mining and Metallurgical Complex (AMMC)</v>
      </c>
      <c r="S67" s="181" t="str">
        <f t="shared" ca="1" si="5"/>
        <v>UZ</v>
      </c>
      <c r="T67" s="181" t="str">
        <f ca="1">IF(B67="","",IF(ISERROR(MATCH($J67,SorP!$B$1:$B$6226,0)),"",INDIRECT("'SorP'!$A$"&amp;MATCH($S67&amp;$J67,SorP!C:C,0))))</f>
        <v>UZ-TO</v>
      </c>
      <c r="U67" s="201"/>
      <c r="V67" s="226">
        <f>IF(C67="",NA(),IF(OR(C67="Smelter not listed",C67="Smelter not yet identified"),MATCH($B67&amp;$D67,'Smelter Look-up'!$J:$J,0),MATCH($B67&amp;$C67,'Smelter Look-up'!$J:$J,0)))</f>
        <v>20</v>
      </c>
      <c r="X67" s="227">
        <f t="shared" si="6"/>
        <v>0</v>
      </c>
      <c r="AB67" s="228" t="str">
        <f t="shared" si="7"/>
        <v>GoldAlmalyk Mining and Metallurgical Complex (AMMC)</v>
      </c>
    </row>
    <row r="68" spans="1:28" s="227" customFormat="1" ht="127.5">
      <c r="A68" s="181" t="s">
        <v>655</v>
      </c>
      <c r="B68" s="182" t="s">
        <v>1119</v>
      </c>
      <c r="C68" s="186" t="s">
        <v>894</v>
      </c>
      <c r="D68" s="230"/>
      <c r="E68" s="182" t="s">
        <v>871</v>
      </c>
      <c r="F68" s="182" t="s">
        <v>655</v>
      </c>
      <c r="G68" s="182" t="s">
        <v>13217</v>
      </c>
      <c r="H68" s="183"/>
      <c r="I68" s="184" t="s">
        <v>2185</v>
      </c>
      <c r="J68" s="184" t="s">
        <v>9425</v>
      </c>
      <c r="K68" s="224"/>
      <c r="L68" s="224"/>
      <c r="M68" s="224"/>
      <c r="N68" s="224"/>
      <c r="O68" s="224"/>
      <c r="P68" s="185"/>
      <c r="Q68" s="225"/>
      <c r="R68" s="182" t="str">
        <f ca="1">IF(ISERROR($V68),"",OFFSET('Smelter Look-up'!$C$4,$V68-4,0)&amp;"")</f>
        <v>Bangko Sentral ng Pilipinas (Central Bank of the Philippines)</v>
      </c>
      <c r="S68" s="181" t="str">
        <f t="shared" ca="1" si="5"/>
        <v>PH</v>
      </c>
      <c r="T68" s="181" t="str">
        <f ca="1">IF(B68="","",IF(ISERROR(MATCH($J68,SorP!$B$1:$B$6226,0)),"",INDIRECT("'SorP'!$A$"&amp;MATCH($S68&amp;$J68,SorP!C:C,0))))</f>
        <v>PH-RIZ</v>
      </c>
      <c r="U68" s="201"/>
      <c r="V68" s="226">
        <f>IF(C68="",NA(),IF(OR(C68="Smelter not listed",C68="Smelter not yet identified"),MATCH($B68&amp;$D68,'Smelter Look-up'!$J:$J,0),MATCH($B68&amp;$C68,'Smelter Look-up'!$J:$J,0)))</f>
        <v>42</v>
      </c>
      <c r="X68" s="227">
        <f t="shared" si="6"/>
        <v>0</v>
      </c>
      <c r="AB68" s="228" t="str">
        <f t="shared" si="7"/>
        <v>GoldBangko Sentral ng Pilipinas (Central Bank of the Philippines)</v>
      </c>
    </row>
    <row r="69" spans="1:28" s="227" customFormat="1" ht="114.75">
      <c r="A69" s="181" t="s">
        <v>660</v>
      </c>
      <c r="B69" s="182" t="s">
        <v>1119</v>
      </c>
      <c r="C69" s="186" t="s">
        <v>2223</v>
      </c>
      <c r="D69" s="230"/>
      <c r="E69" s="182" t="s">
        <v>1087</v>
      </c>
      <c r="F69" s="182" t="s">
        <v>660</v>
      </c>
      <c r="G69" s="182" t="s">
        <v>13217</v>
      </c>
      <c r="H69" s="183"/>
      <c r="I69" s="184" t="s">
        <v>1554</v>
      </c>
      <c r="J69" s="184" t="s">
        <v>1555</v>
      </c>
      <c r="K69" s="224"/>
      <c r="L69" s="224"/>
      <c r="M69" s="224"/>
      <c r="N69" s="224"/>
      <c r="O69" s="224"/>
      <c r="P69" s="185"/>
      <c r="Q69" s="225"/>
      <c r="R69" s="182" t="str">
        <f ca="1">IF(ISERROR($V69),"",OFFSET('Smelter Look-up'!$C$4,$V69-4,0)&amp;"")</f>
        <v>CCR Refinery - Glencore Canada Corporation</v>
      </c>
      <c r="S69" s="181" t="str">
        <f t="shared" ref="S69" ca="1" si="8">IF(B69="","",IF(ISERROR(MATCH($E69,CL,0)),"Unknown",INDIRECT("'C'!$A$"&amp;MATCH($E69,CL,0)+1)))</f>
        <v>CA</v>
      </c>
      <c r="T69" s="181" t="str">
        <f ca="1">IF(B69="","",IF(ISERROR(MATCH($J69,SorP!$B$1:$B$6226,0)),"",INDIRECT("'SorP'!$A$"&amp;MATCH($S69&amp;$J69,SorP!C:C,0))))</f>
        <v>CA-QC</v>
      </c>
      <c r="U69" s="201"/>
      <c r="V69" s="226">
        <f>IF(C69="",NA(),IF(OR(C69="Smelter not listed",C69="Smelter not yet identified"),MATCH($B69&amp;$D69,'Smelter Look-up'!$J:$J,0),MATCH($B69&amp;$C69,'Smelter Look-up'!$J:$J,0)))</f>
        <v>47</v>
      </c>
      <c r="X69" s="227">
        <f t="shared" ref="X69" si="9">IF(AND(C69="Smelter not listed",OR(LEN(D69)=0,LEN(E69)=0)),1,0)</f>
        <v>0</v>
      </c>
      <c r="AB69" s="228" t="str">
        <f t="shared" ref="AB69" si="10">B69&amp;C69</f>
        <v>GoldCCR Refinery - Glencore Canada Corporation</v>
      </c>
    </row>
    <row r="70" spans="1:28" s="227" customFormat="1" ht="38.25">
      <c r="A70" s="181" t="s">
        <v>663</v>
      </c>
      <c r="B70" s="182" t="s">
        <v>1119</v>
      </c>
      <c r="C70" s="186" t="s">
        <v>535</v>
      </c>
      <c r="D70" s="230"/>
      <c r="E70" s="182" t="s">
        <v>1098</v>
      </c>
      <c r="F70" s="182" t="s">
        <v>663</v>
      </c>
      <c r="G70" s="182" t="s">
        <v>13217</v>
      </c>
      <c r="H70" s="183"/>
      <c r="I70" s="184" t="s">
        <v>1563</v>
      </c>
      <c r="J70" s="184" t="s">
        <v>1534</v>
      </c>
      <c r="K70" s="224"/>
      <c r="L70" s="224"/>
      <c r="M70" s="224"/>
      <c r="N70" s="224"/>
      <c r="O70" s="224"/>
      <c r="P70" s="185"/>
      <c r="Q70" s="225"/>
      <c r="R70" s="182" t="str">
        <f ca="1">IF(ISERROR($V70),"",OFFSET('Smelter Look-up'!$C$4,$V70-4,0)&amp;"")</f>
        <v>Chugai Mining</v>
      </c>
      <c r="S70" s="181" t="str">
        <f t="shared" ref="S70:S101" ca="1" si="11">IF(B70="","",IF(ISERROR(MATCH($E70,CL,0)),"Unknown",INDIRECT("'C'!$A$"&amp;MATCH($E70,CL,0)+1)))</f>
        <v>JP</v>
      </c>
      <c r="T70" s="181" t="str">
        <f ca="1">IF(B70="","",IF(ISERROR(MATCH($J70,SorP!$B$1:$B$6226,0)),"",INDIRECT("'SorP'!$A$"&amp;MATCH($S70&amp;$J70,SorP!C:C,0))))</f>
        <v>JP-13</v>
      </c>
      <c r="U70" s="201"/>
      <c r="V70" s="226">
        <f>IF(C70="",NA(),IF(OR(C70="Smelter not listed",C70="Smelter not yet identified"),MATCH($B70&amp;$D70,'Smelter Look-up'!$J:$J,0),MATCH($B70&amp;$C70,'Smelter Look-up'!$J:$J,0)))</f>
        <v>60</v>
      </c>
      <c r="X70" s="227">
        <f t="shared" ref="X70:X101" si="12">IF(AND(C70="Smelter not listed",OR(LEN(D70)=0,LEN(E70)=0)),1,0)</f>
        <v>0</v>
      </c>
      <c r="AB70" s="228" t="str">
        <f t="shared" ref="AB70:AB101" si="13">B70&amp;C70</f>
        <v>GoldChugai Mining</v>
      </c>
    </row>
    <row r="71" spans="1:28" s="227" customFormat="1" ht="63.75">
      <c r="A71" s="181" t="s">
        <v>666</v>
      </c>
      <c r="B71" s="182" t="s">
        <v>1119</v>
      </c>
      <c r="C71" s="186" t="s">
        <v>2239</v>
      </c>
      <c r="D71" s="230"/>
      <c r="E71" s="182" t="s">
        <v>1101</v>
      </c>
      <c r="F71" s="182" t="s">
        <v>666</v>
      </c>
      <c r="G71" s="182" t="s">
        <v>13217</v>
      </c>
      <c r="H71" s="183"/>
      <c r="I71" s="184" t="s">
        <v>1566</v>
      </c>
      <c r="J71" s="184" t="s">
        <v>12849</v>
      </c>
      <c r="K71" s="224"/>
      <c r="L71" s="224"/>
      <c r="M71" s="224"/>
      <c r="N71" s="224"/>
      <c r="O71" s="224"/>
      <c r="P71" s="185"/>
      <c r="Q71" s="225"/>
      <c r="R71" s="182" t="str">
        <f ca="1">IF(ISERROR($V71),"",OFFSET('Smelter Look-up'!$C$4,$V71-4,0)&amp;"")</f>
        <v>DSC (Do Sung Corporation)</v>
      </c>
      <c r="S71" s="181" t="str">
        <f t="shared" ca="1" si="11"/>
        <v>KR</v>
      </c>
      <c r="T71" s="181" t="str">
        <f ca="1">IF(B71="","",IF(ISERROR(MATCH($J71,SorP!$B$1:$B$6226,0)),"",INDIRECT("'SorP'!$A$"&amp;MATCH($S71&amp;$J71,SorP!C:C,0))))</f>
        <v>KR-41</v>
      </c>
      <c r="U71" s="201"/>
      <c r="V71" s="226">
        <f>IF(C71="",NA(),IF(OR(C71="Smelter not listed",C71="Smelter not yet identified"),MATCH($B71&amp;$D71,'Smelter Look-up'!$J:$J,0),MATCH($B71&amp;$C71,'Smelter Look-up'!$J:$J,0)))</f>
        <v>73</v>
      </c>
      <c r="X71" s="227">
        <f t="shared" si="12"/>
        <v>0</v>
      </c>
      <c r="AB71" s="228" t="str">
        <f t="shared" si="13"/>
        <v>GoldDSC (Do Sung Corporation)</v>
      </c>
    </row>
    <row r="72" spans="1:28" s="227" customFormat="1" ht="102">
      <c r="A72" s="181" t="s">
        <v>13834</v>
      </c>
      <c r="B72" s="182" t="s">
        <v>1119</v>
      </c>
      <c r="C72" s="186" t="s">
        <v>13814</v>
      </c>
      <c r="D72" s="230"/>
      <c r="E72" s="182" t="s">
        <v>1098</v>
      </c>
      <c r="F72" s="182" t="s">
        <v>13834</v>
      </c>
      <c r="G72" s="182" t="s">
        <v>13217</v>
      </c>
      <c r="H72" s="183"/>
      <c r="I72" s="184" t="s">
        <v>13848</v>
      </c>
      <c r="J72" s="184" t="s">
        <v>1568</v>
      </c>
      <c r="K72" s="224"/>
      <c r="L72" s="224"/>
      <c r="M72" s="224"/>
      <c r="N72" s="224"/>
      <c r="O72" s="224"/>
      <c r="P72" s="185"/>
      <c r="Q72" s="225"/>
      <c r="R72" s="182" t="str">
        <f ca="1">IF(ISERROR($V72),"",OFFSET('Smelter Look-up'!$C$4,$V72-4,0)&amp;"")</f>
        <v>Eco-System Recycling Co., Ltd. North Plant</v>
      </c>
      <c r="S72" s="181" t="str">
        <f t="shared" ca="1" si="11"/>
        <v>JP</v>
      </c>
      <c r="T72" s="181" t="str">
        <f ca="1">IF(B72="","",IF(ISERROR(MATCH($J72,SorP!$B$1:$B$6226,0)),"",INDIRECT("'SorP'!$A$"&amp;MATCH($S72&amp;$J72,SorP!C:C,0))))</f>
        <v>JP-05</v>
      </c>
      <c r="U72" s="201"/>
      <c r="V72" s="226">
        <f>IF(C72="",NA(),IF(OR(C72="Smelter not listed",C72="Smelter not yet identified"),MATCH($B72&amp;$D72,'Smelter Look-up'!$J:$J,0),MATCH($B72&amp;$C72,'Smelter Look-up'!$J:$J,0)))</f>
        <v>75</v>
      </c>
      <c r="X72" s="227">
        <f t="shared" si="12"/>
        <v>0</v>
      </c>
      <c r="AB72" s="228" t="str">
        <f t="shared" si="13"/>
        <v>GoldEco-System Recycling Co., Ltd. North Plant</v>
      </c>
    </row>
    <row r="73" spans="1:28" s="227" customFormat="1" ht="102">
      <c r="A73" s="181" t="s">
        <v>13835</v>
      </c>
      <c r="B73" s="182" t="s">
        <v>1119</v>
      </c>
      <c r="C73" s="186" t="s">
        <v>13815</v>
      </c>
      <c r="D73" s="230"/>
      <c r="E73" s="182" t="s">
        <v>1098</v>
      </c>
      <c r="F73" s="182" t="s">
        <v>13835</v>
      </c>
      <c r="G73" s="182" t="s">
        <v>13217</v>
      </c>
      <c r="H73" s="183"/>
      <c r="I73" s="184" t="s">
        <v>6665</v>
      </c>
      <c r="J73" s="184" t="s">
        <v>6665</v>
      </c>
      <c r="K73" s="224"/>
      <c r="L73" s="224"/>
      <c r="M73" s="224"/>
      <c r="N73" s="224"/>
      <c r="O73" s="224"/>
      <c r="P73" s="185"/>
      <c r="Q73" s="225"/>
      <c r="R73" s="182" t="str">
        <f ca="1">IF(ISERROR($V73),"",OFFSET('Smelter Look-up'!$C$4,$V73-4,0)&amp;"")</f>
        <v>Eco-System Recycling Co., Ltd. West Plant</v>
      </c>
      <c r="S73" s="181" t="str">
        <f t="shared" ca="1" si="11"/>
        <v>JP</v>
      </c>
      <c r="T73" s="181" t="str">
        <f ca="1">IF(B73="","",IF(ISERROR(MATCH($J73,SorP!$B$1:$B$6226,0)),"",INDIRECT("'SorP'!$A$"&amp;MATCH($S73&amp;$J73,SorP!C:C,0))))</f>
        <v>JP-33</v>
      </c>
      <c r="U73" s="201"/>
      <c r="V73" s="226">
        <f>IF(C73="",NA(),IF(OR(C73="Smelter not listed",C73="Smelter not yet identified"),MATCH($B73&amp;$D73,'Smelter Look-up'!$J:$J,0),MATCH($B73&amp;$C73,'Smelter Look-up'!$J:$J,0)))</f>
        <v>76</v>
      </c>
      <c r="X73" s="227">
        <f t="shared" si="12"/>
        <v>0</v>
      </c>
      <c r="AB73" s="228" t="str">
        <f t="shared" si="13"/>
        <v>GoldEco-System Recycling Co., Ltd. West Plant</v>
      </c>
    </row>
    <row r="74" spans="1:28" s="227" customFormat="1" ht="63.75">
      <c r="A74" s="181" t="s">
        <v>15417</v>
      </c>
      <c r="B74" s="182" t="s">
        <v>1119</v>
      </c>
      <c r="C74" s="186" t="s">
        <v>15416</v>
      </c>
      <c r="D74" s="230"/>
      <c r="E74" s="182" t="s">
        <v>12963</v>
      </c>
      <c r="F74" s="182" t="s">
        <v>15417</v>
      </c>
      <c r="G74" s="182" t="s">
        <v>13217</v>
      </c>
      <c r="H74" s="183"/>
      <c r="I74" s="184" t="s">
        <v>15418</v>
      </c>
      <c r="J74" s="184" t="s">
        <v>3939</v>
      </c>
      <c r="K74" s="224"/>
      <c r="L74" s="224"/>
      <c r="M74" s="224"/>
      <c r="N74" s="224"/>
      <c r="O74" s="224"/>
      <c r="P74" s="185"/>
      <c r="Q74" s="225"/>
      <c r="R74" s="182" t="str">
        <f ca="1">IF(ISERROR($V74),"",OFFSET('Smelter Look-up'!$C$4,$V74-4,0)&amp;"")</f>
        <v>Gold by Gold Colombia</v>
      </c>
      <c r="S74" s="181" t="str">
        <f t="shared" ca="1" si="11"/>
        <v>CO</v>
      </c>
      <c r="T74" s="181" t="str">
        <f ca="1">IF(B74="","",IF(ISERROR(MATCH($J74,SorP!$B$1:$B$6226,0)),"",INDIRECT("'SorP'!$A$"&amp;MATCH($S74&amp;$J74,SorP!C:C,0))))</f>
        <v>CO-ANT</v>
      </c>
      <c r="U74" s="201"/>
      <c r="V74" s="226">
        <f>IF(C74="",NA(),IF(OR(C74="Smelter not listed",C74="Smelter not yet identified"),MATCH($B74&amp;$D74,'Smelter Look-up'!$J:$J,0),MATCH($B74&amp;$C74,'Smelter Look-up'!$J:$J,0)))</f>
        <v>93</v>
      </c>
      <c r="X74" s="227">
        <f t="shared" si="12"/>
        <v>0</v>
      </c>
      <c r="AB74" s="228" t="str">
        <f t="shared" si="13"/>
        <v>GoldGold by Gold Colombia</v>
      </c>
    </row>
    <row r="75" spans="1:28" s="227" customFormat="1" ht="153">
      <c r="A75" s="181" t="s">
        <v>677</v>
      </c>
      <c r="B75" s="182" t="s">
        <v>1119</v>
      </c>
      <c r="C75" s="186" t="s">
        <v>2281</v>
      </c>
      <c r="D75" s="230"/>
      <c r="E75" s="182" t="s">
        <v>1090</v>
      </c>
      <c r="F75" s="182" t="s">
        <v>677</v>
      </c>
      <c r="G75" s="182" t="s">
        <v>13217</v>
      </c>
      <c r="H75" s="183"/>
      <c r="I75" s="184" t="s">
        <v>1585</v>
      </c>
      <c r="J75" s="184" t="s">
        <v>13579</v>
      </c>
      <c r="K75" s="224"/>
      <c r="L75" s="224"/>
      <c r="M75" s="224"/>
      <c r="N75" s="224"/>
      <c r="O75" s="224"/>
      <c r="P75" s="185"/>
      <c r="Q75" s="225"/>
      <c r="R75" s="182" t="str">
        <f ca="1">IF(ISERROR($V75),"",OFFSET('Smelter Look-up'!$C$4,$V75-4,0)&amp;"")</f>
        <v>Inner Mongolia Qiankun Gold and Silver Refinery Share Co., Ltd.</v>
      </c>
      <c r="S75" s="181" t="str">
        <f t="shared" ca="1" si="11"/>
        <v>CN</v>
      </c>
      <c r="T75" s="181" t="str">
        <f ca="1">IF(B75="","",IF(ISERROR(MATCH($J75,SorP!$B$1:$B$6226,0)),"",INDIRECT("'SorP'!$A$"&amp;MATCH($S75&amp;$J75,SorP!C:C,0))))</f>
        <v>CN-NM</v>
      </c>
      <c r="U75" s="201"/>
      <c r="V75" s="226">
        <f>IF(C75="",NA(),IF(OR(C75="Smelter not listed",C75="Smelter not yet identified"),MATCH($B75&amp;$D75,'Smelter Look-up'!$J:$J,0),MATCH($B75&amp;$C75,'Smelter Look-up'!$J:$J,0)))</f>
        <v>125</v>
      </c>
      <c r="X75" s="227">
        <f t="shared" si="12"/>
        <v>0</v>
      </c>
      <c r="AB75" s="228" t="str">
        <f t="shared" si="13"/>
        <v>GoldInner Mongolia Qiankun Gold and Silver Refinery Share Co., Ltd.</v>
      </c>
    </row>
    <row r="76" spans="1:28" s="227" customFormat="1" ht="25.5">
      <c r="A76" s="181" t="s">
        <v>2486</v>
      </c>
      <c r="B76" s="182" t="s">
        <v>1119</v>
      </c>
      <c r="C76" s="186" t="s">
        <v>2485</v>
      </c>
      <c r="D76" s="230"/>
      <c r="E76" s="182" t="s">
        <v>1097</v>
      </c>
      <c r="F76" s="182" t="s">
        <v>2486</v>
      </c>
      <c r="G76" s="182" t="s">
        <v>13217</v>
      </c>
      <c r="H76" s="183"/>
      <c r="I76" s="184" t="s">
        <v>1562</v>
      </c>
      <c r="J76" s="184" t="s">
        <v>6448</v>
      </c>
      <c r="K76" s="224"/>
      <c r="L76" s="224"/>
      <c r="M76" s="224"/>
      <c r="N76" s="224"/>
      <c r="O76" s="224"/>
      <c r="P76" s="185"/>
      <c r="Q76" s="225"/>
      <c r="R76" s="182" t="str">
        <f ca="1">IF(ISERROR($V76),"",OFFSET('Smelter Look-up'!$C$4,$V76-4,0)&amp;"")</f>
        <v>Italpreziosi</v>
      </c>
      <c r="S76" s="181" t="str">
        <f t="shared" ca="1" si="11"/>
        <v>IT</v>
      </c>
      <c r="T76" s="181" t="str">
        <f ca="1">IF(B76="","",IF(ISERROR(MATCH($J76,SorP!$B$1:$B$6226,0)),"",INDIRECT("'SorP'!$A$"&amp;MATCH($S76&amp;$J76,SorP!C:C,0))))</f>
        <v>IT-52</v>
      </c>
      <c r="U76" s="201"/>
      <c r="V76" s="226">
        <f>IF(C76="",NA(),IF(OR(C76="Smelter not listed",C76="Smelter not yet identified"),MATCH($B76&amp;$D76,'Smelter Look-up'!$J:$J,0),MATCH($B76&amp;$C76,'Smelter Look-up'!$J:$J,0)))</f>
        <v>129</v>
      </c>
      <c r="X76" s="227">
        <f t="shared" si="12"/>
        <v>0</v>
      </c>
      <c r="AB76" s="228" t="str">
        <f t="shared" si="13"/>
        <v>GoldItalpreziosi</v>
      </c>
    </row>
    <row r="77" spans="1:28" s="227" customFormat="1" ht="25.5">
      <c r="A77" s="181" t="s">
        <v>680</v>
      </c>
      <c r="B77" s="182" t="s">
        <v>1119</v>
      </c>
      <c r="C77" s="186" t="s">
        <v>898</v>
      </c>
      <c r="D77" s="230"/>
      <c r="E77" s="182" t="s">
        <v>1098</v>
      </c>
      <c r="F77" s="182" t="s">
        <v>680</v>
      </c>
      <c r="G77" s="182" t="s">
        <v>13217</v>
      </c>
      <c r="H77" s="183"/>
      <c r="I77" s="184" t="s">
        <v>1588</v>
      </c>
      <c r="J77" s="184" t="s">
        <v>1588</v>
      </c>
      <c r="K77" s="224"/>
      <c r="L77" s="224"/>
      <c r="M77" s="224"/>
      <c r="N77" s="224"/>
      <c r="O77" s="224"/>
      <c r="P77" s="185"/>
      <c r="Q77" s="225"/>
      <c r="R77" s="182" t="str">
        <f ca="1">IF(ISERROR($V77),"",OFFSET('Smelter Look-up'!$C$4,$V77-4,0)&amp;"")</f>
        <v>Japan Mint</v>
      </c>
      <c r="S77" s="181" t="str">
        <f t="shared" ca="1" si="11"/>
        <v>JP</v>
      </c>
      <c r="T77" s="181" t="str">
        <f ca="1">IF(B77="","",IF(ISERROR(MATCH($J77,SorP!$B$1:$B$6226,0)),"",INDIRECT("'SorP'!$A$"&amp;MATCH($S77&amp;$J77,SorP!C:C,0))))</f>
        <v>JP-27</v>
      </c>
      <c r="U77" s="201"/>
      <c r="V77" s="226">
        <f>IF(C77="",NA(),IF(OR(C77="Smelter not listed",C77="Smelter not yet identified"),MATCH($B77&amp;$D77,'Smelter Look-up'!$J:$J,0),MATCH($B77&amp;$C77,'Smelter Look-up'!$J:$J,0)))</f>
        <v>131</v>
      </c>
      <c r="X77" s="227">
        <f t="shared" si="12"/>
        <v>0</v>
      </c>
      <c r="AB77" s="228" t="str">
        <f t="shared" si="13"/>
        <v>GoldJapan Mint</v>
      </c>
    </row>
    <row r="78" spans="1:28" s="227" customFormat="1" ht="63.75">
      <c r="A78" s="181" t="s">
        <v>681</v>
      </c>
      <c r="B78" s="182" t="s">
        <v>1119</v>
      </c>
      <c r="C78" s="186" t="s">
        <v>2282</v>
      </c>
      <c r="D78" s="230"/>
      <c r="E78" s="182" t="s">
        <v>1090</v>
      </c>
      <c r="F78" s="182" t="s">
        <v>681</v>
      </c>
      <c r="G78" s="182" t="s">
        <v>13217</v>
      </c>
      <c r="H78" s="183"/>
      <c r="I78" s="184" t="s">
        <v>1589</v>
      </c>
      <c r="J78" s="184" t="s">
        <v>13596</v>
      </c>
      <c r="K78" s="224"/>
      <c r="L78" s="224"/>
      <c r="M78" s="224"/>
      <c r="N78" s="224"/>
      <c r="O78" s="224"/>
      <c r="P78" s="185"/>
      <c r="Q78" s="225"/>
      <c r="R78" s="182" t="str">
        <f ca="1">IF(ISERROR($V78),"",OFFSET('Smelter Look-up'!$C$4,$V78-4,0)&amp;"")</f>
        <v>Jiangxi Copper Co., Ltd.</v>
      </c>
      <c r="S78" s="181" t="str">
        <f t="shared" ca="1" si="11"/>
        <v>CN</v>
      </c>
      <c r="T78" s="181" t="str">
        <f ca="1">IF(B78="","",IF(ISERROR(MATCH($J78,SorP!$B$1:$B$6226,0)),"",INDIRECT("'SorP'!$A$"&amp;MATCH($S78&amp;$J78,SorP!C:C,0))))</f>
        <v>CN-JX</v>
      </c>
      <c r="U78" s="201"/>
      <c r="V78" s="226">
        <f>IF(C78="",NA(),IF(OR(C78="Smelter not listed",C78="Smelter not yet identified"),MATCH($B78&amp;$D78,'Smelter Look-up'!$J:$J,0),MATCH($B78&amp;$C78,'Smelter Look-up'!$J:$J,0)))</f>
        <v>133</v>
      </c>
      <c r="X78" s="227">
        <f t="shared" si="12"/>
        <v>0</v>
      </c>
      <c r="AB78" s="228" t="str">
        <f t="shared" si="13"/>
        <v>GoldJiangxi Copper Co., Ltd.</v>
      </c>
    </row>
    <row r="79" spans="1:28" s="227" customFormat="1" ht="25.5">
      <c r="A79" s="181" t="s">
        <v>687</v>
      </c>
      <c r="B79" s="182" t="s">
        <v>1119</v>
      </c>
      <c r="C79" s="186" t="s">
        <v>1597</v>
      </c>
      <c r="D79" s="230"/>
      <c r="E79" s="182" t="s">
        <v>1099</v>
      </c>
      <c r="F79" s="182" t="s">
        <v>687</v>
      </c>
      <c r="G79" s="182" t="s">
        <v>13217</v>
      </c>
      <c r="H79" s="183"/>
      <c r="I79" s="184" t="s">
        <v>1598</v>
      </c>
      <c r="J79" s="184" t="s">
        <v>7036</v>
      </c>
      <c r="K79" s="224"/>
      <c r="L79" s="224"/>
      <c r="M79" s="224"/>
      <c r="N79" s="224"/>
      <c r="O79" s="224"/>
      <c r="P79" s="185"/>
      <c r="Q79" s="225"/>
      <c r="R79" s="182" t="str">
        <f ca="1">IF(ISERROR($V79),"",OFFSET('Smelter Look-up'!$C$4,$V79-4,0)&amp;"")</f>
        <v>Kazzinc</v>
      </c>
      <c r="S79" s="181" t="str">
        <f t="shared" ca="1" si="11"/>
        <v>KZ</v>
      </c>
      <c r="T79" s="181" t="str">
        <f ca="1">IF(B79="","",IF(ISERROR(MATCH($J79,SorP!$B$1:$B$6226,0)),"",INDIRECT("'SorP'!$A$"&amp;MATCH($S79&amp;$J79,SorP!C:C,0))))</f>
        <v>KZ-KAR</v>
      </c>
      <c r="U79" s="201"/>
      <c r="V79" s="226">
        <f>IF(C79="",NA(),IF(OR(C79="Smelter not listed",C79="Smelter not yet identified"),MATCH($B79&amp;$D79,'Smelter Look-up'!$J:$J,0),MATCH($B79&amp;$C79,'Smelter Look-up'!$J:$J,0)))</f>
        <v>145</v>
      </c>
      <c r="X79" s="227">
        <f t="shared" si="12"/>
        <v>0</v>
      </c>
      <c r="AB79" s="228" t="str">
        <f t="shared" si="13"/>
        <v>GoldKazzinc</v>
      </c>
    </row>
    <row r="80" spans="1:28" s="227" customFormat="1" ht="76.5">
      <c r="A80" s="181" t="s">
        <v>1377</v>
      </c>
      <c r="B80" s="182" t="s">
        <v>1119</v>
      </c>
      <c r="C80" s="186" t="s">
        <v>12684</v>
      </c>
      <c r="D80" s="230"/>
      <c r="E80" s="182" t="s">
        <v>872</v>
      </c>
      <c r="F80" s="182" t="s">
        <v>1377</v>
      </c>
      <c r="G80" s="182" t="s">
        <v>13217</v>
      </c>
      <c r="H80" s="183"/>
      <c r="I80" s="184" t="s">
        <v>1687</v>
      </c>
      <c r="J80" s="184" t="s">
        <v>9472</v>
      </c>
      <c r="K80" s="224"/>
      <c r="L80" s="224"/>
      <c r="M80" s="224"/>
      <c r="N80" s="224"/>
      <c r="O80" s="224"/>
      <c r="P80" s="185"/>
      <c r="Q80" s="225"/>
      <c r="R80" s="182" t="str">
        <f ca="1">IF(ISERROR($V80),"",OFFSET('Smelter Look-up'!$C$4,$V80-4,0)&amp;"")</f>
        <v>KGHM Polska Miedz Spolka Akcyjna</v>
      </c>
      <c r="S80" s="181" t="str">
        <f t="shared" ca="1" si="11"/>
        <v>PL</v>
      </c>
      <c r="T80" s="181" t="str">
        <f ca="1">IF(B80="","",IF(ISERROR(MATCH($J80,SorP!$B$1:$B$6226,0)),"",INDIRECT("'SorP'!$A$"&amp;MATCH($S80&amp;$J80,SorP!C:C,0))))</f>
        <v>PL-02</v>
      </c>
      <c r="U80" s="201"/>
      <c r="V80" s="226">
        <f>IF(C80="",NA(),IF(OR(C80="Smelter not listed",C80="Smelter not yet identified"),MATCH($B80&amp;$D80,'Smelter Look-up'!$J:$J,0),MATCH($B80&amp;$C80,'Smelter Look-up'!$J:$J,0)))</f>
        <v>148</v>
      </c>
      <c r="X80" s="227">
        <f t="shared" si="12"/>
        <v>0</v>
      </c>
      <c r="AB80" s="228" t="str">
        <f t="shared" si="13"/>
        <v>GoldKGHM Polska Miedz Spolka Akcyjna</v>
      </c>
    </row>
    <row r="81" spans="1:28" s="227" customFormat="1" ht="51">
      <c r="A81" s="181" t="s">
        <v>1704</v>
      </c>
      <c r="B81" s="182" t="s">
        <v>1119</v>
      </c>
      <c r="C81" s="186" t="s">
        <v>2285</v>
      </c>
      <c r="D81" s="230"/>
      <c r="E81" s="182" t="s">
        <v>1101</v>
      </c>
      <c r="F81" s="182" t="s">
        <v>1704</v>
      </c>
      <c r="G81" s="182" t="s">
        <v>13217</v>
      </c>
      <c r="H81" s="183"/>
      <c r="I81" s="184" t="s">
        <v>15912</v>
      </c>
      <c r="J81" s="184" t="s">
        <v>12855</v>
      </c>
      <c r="K81" s="224"/>
      <c r="L81" s="224"/>
      <c r="M81" s="224"/>
      <c r="N81" s="224"/>
      <c r="O81" s="224"/>
      <c r="P81" s="185"/>
      <c r="Q81" s="225"/>
      <c r="R81" s="182" t="str">
        <f ca="1">IF(ISERROR($V81),"",OFFSET('Smelter Look-up'!$C$4,$V81-4,0)&amp;"")</f>
        <v>Korea Zinc Co., Ltd.</v>
      </c>
      <c r="S81" s="181" t="str">
        <f t="shared" ca="1" si="11"/>
        <v>KR</v>
      </c>
      <c r="T81" s="181" t="str">
        <f ca="1">IF(B81="","",IF(ISERROR(MATCH($J81,SorP!$B$1:$B$6226,0)),"",INDIRECT("'SorP'!$A$"&amp;MATCH($S81&amp;$J81,SorP!C:C,0))))</f>
        <v>KR-11</v>
      </c>
      <c r="U81" s="201"/>
      <c r="V81" s="226">
        <f>IF(C81="",NA(),IF(OR(C81="Smelter not listed",C81="Smelter not yet identified"),MATCH($B81&amp;$D81,'Smelter Look-up'!$J:$J,0),MATCH($B81&amp;$C81,'Smelter Look-up'!$J:$J,0)))</f>
        <v>154</v>
      </c>
      <c r="X81" s="227">
        <f t="shared" si="12"/>
        <v>0</v>
      </c>
      <c r="AB81" s="228" t="str">
        <f t="shared" si="13"/>
        <v>GoldKorea Zinc Co., Ltd.</v>
      </c>
    </row>
    <row r="82" spans="1:28" s="227" customFormat="1" ht="38.25">
      <c r="A82" s="181" t="s">
        <v>2423</v>
      </c>
      <c r="B82" s="182" t="s">
        <v>1119</v>
      </c>
      <c r="C82" s="186" t="s">
        <v>2422</v>
      </c>
      <c r="D82" s="230"/>
      <c r="E82" s="182" t="s">
        <v>1081</v>
      </c>
      <c r="F82" s="182" t="s">
        <v>2423</v>
      </c>
      <c r="G82" s="182" t="s">
        <v>13217</v>
      </c>
      <c r="H82" s="183"/>
      <c r="I82" s="184" t="s">
        <v>2433</v>
      </c>
      <c r="J82" s="184" t="s">
        <v>2433</v>
      </c>
      <c r="K82" s="224"/>
      <c r="L82" s="224"/>
      <c r="M82" s="224"/>
      <c r="N82" s="224"/>
      <c r="O82" s="224"/>
      <c r="P82" s="185"/>
      <c r="Q82" s="225"/>
      <c r="R82" s="182" t="str">
        <f ca="1">IF(ISERROR($V82),"",OFFSET('Smelter Look-up'!$C$4,$V82-4,0)&amp;"")</f>
        <v>L'Orfebre S.A.</v>
      </c>
      <c r="S82" s="181" t="str">
        <f t="shared" ca="1" si="11"/>
        <v>AD</v>
      </c>
      <c r="T82" s="181" t="str">
        <f ca="1">IF(B82="","",IF(ISERROR(MATCH($J82,SorP!$B$1:$B$6226,0)),"",INDIRECT("'SorP'!$A$"&amp;MATCH($S82&amp;$J82,SorP!C:C,0))))</f>
        <v>AD-07</v>
      </c>
      <c r="U82" s="201"/>
      <c r="V82" s="226">
        <f>IF(C82="",NA(),IF(OR(C82="Smelter not listed",C82="Smelter not yet identified"),MATCH($B82&amp;$D82,'Smelter Look-up'!$J:$J,0),MATCH($B82&amp;$C82,'Smelter Look-up'!$J:$J,0)))</f>
        <v>167</v>
      </c>
      <c r="X82" s="227">
        <f t="shared" si="12"/>
        <v>0</v>
      </c>
      <c r="AB82" s="228" t="str">
        <f t="shared" si="13"/>
        <v>GoldL'Orfebre S.A.</v>
      </c>
    </row>
    <row r="83" spans="1:28" s="227" customFormat="1" ht="38.25">
      <c r="A83" s="181" t="s">
        <v>2481</v>
      </c>
      <c r="B83" s="182" t="s">
        <v>1119</v>
      </c>
      <c r="C83" s="186" t="s">
        <v>13818</v>
      </c>
      <c r="D83" s="230"/>
      <c r="E83" s="182" t="s">
        <v>1101</v>
      </c>
      <c r="F83" s="182" t="s">
        <v>2481</v>
      </c>
      <c r="G83" s="182" t="s">
        <v>13217</v>
      </c>
      <c r="H83" s="183"/>
      <c r="I83" s="184" t="s">
        <v>2482</v>
      </c>
      <c r="J83" s="184" t="s">
        <v>12844</v>
      </c>
      <c r="K83" s="224"/>
      <c r="L83" s="224"/>
      <c r="M83" s="224"/>
      <c r="N83" s="224"/>
      <c r="O83" s="224"/>
      <c r="P83" s="185"/>
      <c r="Q83" s="225"/>
      <c r="R83" s="182" t="str">
        <f ca="1">IF(ISERROR($V83),"",OFFSET('Smelter Look-up'!$C$4,$V83-4,0)&amp;"")</f>
        <v>LT Metal Ltd.</v>
      </c>
      <c r="S83" s="181" t="str">
        <f t="shared" ca="1" si="11"/>
        <v>KR</v>
      </c>
      <c r="T83" s="181" t="str">
        <f ca="1">IF(B83="","",IF(ISERROR(MATCH($J83,SorP!$B$1:$B$6226,0)),"",INDIRECT("'SorP'!$A$"&amp;MATCH($S83&amp;$J83,SorP!C:C,0))))</f>
        <v>KR-28</v>
      </c>
      <c r="U83" s="201"/>
      <c r="V83" s="226">
        <f>IF(C83="",NA(),IF(OR(C83="Smelter not listed",C83="Smelter not yet identified"),MATCH($B83&amp;$D83,'Smelter Look-up'!$J:$J,0),MATCH($B83&amp;$C83,'Smelter Look-up'!$J:$J,0)))</f>
        <v>169</v>
      </c>
      <c r="X83" s="227">
        <f t="shared" si="12"/>
        <v>0</v>
      </c>
      <c r="AB83" s="228" t="str">
        <f t="shared" si="13"/>
        <v>GoldLT Metal Ltd.</v>
      </c>
    </row>
    <row r="84" spans="1:28" s="227" customFormat="1" ht="89.25">
      <c r="A84" s="181" t="s">
        <v>15038</v>
      </c>
      <c r="B84" s="182" t="s">
        <v>1119</v>
      </c>
      <c r="C84" s="186" t="s">
        <v>15037</v>
      </c>
      <c r="D84" s="230"/>
      <c r="E84" s="182" t="s">
        <v>883</v>
      </c>
      <c r="F84" s="182" t="s">
        <v>15038</v>
      </c>
      <c r="G84" s="182" t="s">
        <v>13217</v>
      </c>
      <c r="H84" s="183"/>
      <c r="I84" s="184" t="s">
        <v>15419</v>
      </c>
      <c r="J84" s="184" t="s">
        <v>1636</v>
      </c>
      <c r="K84" s="224"/>
      <c r="L84" s="224"/>
      <c r="M84" s="224"/>
      <c r="N84" s="224"/>
      <c r="O84" s="224"/>
      <c r="P84" s="185"/>
      <c r="Q84" s="225"/>
      <c r="R84" s="182" t="str">
        <f ca="1">IF(ISERROR($V84),"",OFFSET('Smelter Look-up'!$C$4,$V84-4,0)&amp;"")</f>
        <v>Metal Concentrators SA (Pty) Ltd.</v>
      </c>
      <c r="S84" s="181" t="str">
        <f t="shared" ca="1" si="11"/>
        <v>ZA</v>
      </c>
      <c r="T84" s="181" t="str">
        <f ca="1">IF(B84="","",IF(ISERROR(MATCH($J84,SorP!$B$1:$B$6226,0)),"",INDIRECT("'SorP'!$A$"&amp;MATCH($S84&amp;$J84,SorP!C:C,0))))</f>
        <v>ZA-GP</v>
      </c>
      <c r="U84" s="201"/>
      <c r="V84" s="226">
        <f>IF(C84="",NA(),IF(OR(C84="Smelter not listed",C84="Smelter not yet identified"),MATCH($B84&amp;$D84,'Smelter Look-up'!$J:$J,0),MATCH($B84&amp;$C84,'Smelter Look-up'!$J:$J,0)))</f>
        <v>178</v>
      </c>
      <c r="X84" s="227">
        <f t="shared" si="12"/>
        <v>0</v>
      </c>
      <c r="AB84" s="228" t="str">
        <f t="shared" si="13"/>
        <v>GoldMetal Concentrators SA (Pty) Ltd.</v>
      </c>
    </row>
    <row r="85" spans="1:28" s="227" customFormat="1" ht="76.5">
      <c r="A85" s="181" t="s">
        <v>1379</v>
      </c>
      <c r="B85" s="182" t="s">
        <v>1119</v>
      </c>
      <c r="C85" s="186" t="s">
        <v>2155</v>
      </c>
      <c r="D85" s="230"/>
      <c r="E85" s="182" t="s">
        <v>1096</v>
      </c>
      <c r="F85" s="182" t="s">
        <v>1379</v>
      </c>
      <c r="G85" s="182" t="s">
        <v>13217</v>
      </c>
      <c r="H85" s="183"/>
      <c r="I85" s="184" t="s">
        <v>1685</v>
      </c>
      <c r="J85" s="184" t="s">
        <v>15545</v>
      </c>
      <c r="K85" s="224"/>
      <c r="L85" s="224"/>
      <c r="M85" s="224"/>
      <c r="N85" s="224"/>
      <c r="O85" s="224"/>
      <c r="P85" s="185"/>
      <c r="Q85" s="225"/>
      <c r="R85" s="182" t="str">
        <f ca="1">IF(ISERROR($V85),"",OFFSET('Smelter Look-up'!$C$4,$V85-4,0)&amp;"")</f>
        <v>MMTC-PAMP India Pvt., Ltd.</v>
      </c>
      <c r="S85" s="181" t="str">
        <f t="shared" ca="1" si="11"/>
        <v>IN</v>
      </c>
      <c r="T85" s="181" t="str">
        <f ca="1">IF(B85="","",IF(ISERROR(MATCH($J85,SorP!$B$1:$B$6226,0)),"",INDIRECT("'SorP'!$A$"&amp;MATCH($S85&amp;$J85,SorP!C:C,0))))</f>
        <v>IN-HR</v>
      </c>
      <c r="U85" s="201"/>
      <c r="V85" s="226">
        <f>IF(C85="",NA(),IF(OR(C85="Smelter not listed",C85="Smelter not yet identified"),MATCH($B85&amp;$D85,'Smelter Look-up'!$J:$J,0),MATCH($B85&amp;$C85,'Smelter Look-up'!$J:$J,0)))</f>
        <v>196</v>
      </c>
      <c r="X85" s="227">
        <f t="shared" si="12"/>
        <v>0</v>
      </c>
      <c r="AB85" s="228" t="str">
        <f t="shared" si="13"/>
        <v>GoldMMTC-PAMP India Pvt., Ltd.</v>
      </c>
    </row>
    <row r="86" spans="1:28" s="227" customFormat="1" ht="76.5">
      <c r="A86" s="181" t="s">
        <v>707</v>
      </c>
      <c r="B86" s="182" t="s">
        <v>1119</v>
      </c>
      <c r="C86" s="186" t="s">
        <v>12409</v>
      </c>
      <c r="D86" s="230"/>
      <c r="E86" s="182" t="s">
        <v>879</v>
      </c>
      <c r="F86" s="182" t="s">
        <v>707</v>
      </c>
      <c r="G86" s="182" t="s">
        <v>13217</v>
      </c>
      <c r="H86" s="183"/>
      <c r="I86" s="184" t="s">
        <v>1623</v>
      </c>
      <c r="J86" s="184" t="s">
        <v>11246</v>
      </c>
      <c r="K86" s="224"/>
      <c r="L86" s="224"/>
      <c r="M86" s="224"/>
      <c r="N86" s="224"/>
      <c r="O86" s="224"/>
      <c r="P86" s="185"/>
      <c r="Q86" s="225"/>
      <c r="R86" s="182" t="str">
        <f ca="1">IF(ISERROR($V86),"",OFFSET('Smelter Look-up'!$C$4,$V86-4,0)&amp;"")</f>
        <v>Nadir Metal Rafineri San. Ve Tic. A.S.</v>
      </c>
      <c r="S86" s="181" t="str">
        <f t="shared" ca="1" si="11"/>
        <v>TR</v>
      </c>
      <c r="T86" s="181" t="str">
        <f ca="1">IF(B86="","",IF(ISERROR(MATCH($J86,SorP!$B$1:$B$6226,0)),"",INDIRECT("'SorP'!$A$"&amp;MATCH($S86&amp;$J86,SorP!C:C,0))))</f>
        <v>TR-34</v>
      </c>
      <c r="U86" s="201"/>
      <c r="V86" s="226">
        <f>IF(C86="",NA(),IF(OR(C86="Smelter not listed",C86="Smelter not yet identified"),MATCH($B86&amp;$D86,'Smelter Look-up'!$J:$J,0),MATCH($B86&amp;$C86,'Smelter Look-up'!$J:$J,0)))</f>
        <v>200</v>
      </c>
      <c r="X86" s="227">
        <f t="shared" si="12"/>
        <v>0</v>
      </c>
      <c r="AB86" s="228" t="str">
        <f t="shared" si="13"/>
        <v>GoldNadir Metal Rafineri San. Ve Tic. A.S.</v>
      </c>
    </row>
    <row r="87" spans="1:28" s="227" customFormat="1" ht="102">
      <c r="A87" s="181" t="s">
        <v>708</v>
      </c>
      <c r="B87" s="182" t="s">
        <v>1119</v>
      </c>
      <c r="C87" s="186" t="s">
        <v>1219</v>
      </c>
      <c r="D87" s="230"/>
      <c r="E87" s="182" t="s">
        <v>881</v>
      </c>
      <c r="F87" s="182" t="s">
        <v>708</v>
      </c>
      <c r="G87" s="182" t="s">
        <v>13217</v>
      </c>
      <c r="H87" s="183"/>
      <c r="I87" s="184" t="s">
        <v>1624</v>
      </c>
      <c r="J87" s="184" t="s">
        <v>11997</v>
      </c>
      <c r="K87" s="224"/>
      <c r="L87" s="224"/>
      <c r="M87" s="224"/>
      <c r="N87" s="224"/>
      <c r="O87" s="224"/>
      <c r="P87" s="185"/>
      <c r="Q87" s="225"/>
      <c r="R87" s="182" t="str">
        <f ca="1">IF(ISERROR($V87),"",OFFSET('Smelter Look-up'!$C$4,$V87-4,0)&amp;"")</f>
        <v>Navoi Mining and Metallurgical Combinat</v>
      </c>
      <c r="S87" s="181" t="str">
        <f t="shared" ca="1" si="11"/>
        <v>UZ</v>
      </c>
      <c r="T87" s="181" t="str">
        <f ca="1">IF(B87="","",IF(ISERROR(MATCH($J87,SorP!$B$1:$B$6226,0)),"",INDIRECT("'SorP'!$A$"&amp;MATCH($S87&amp;$J87,SorP!C:C,0))))</f>
        <v>UZ-NW</v>
      </c>
      <c r="U87" s="201"/>
      <c r="V87" s="226">
        <f>IF(C87="",NA(),IF(OR(C87="Smelter not listed",C87="Smelter not yet identified"),MATCH($B87&amp;$D87,'Smelter Look-up'!$J:$J,0),MATCH($B87&amp;$C87,'Smelter Look-up'!$J:$J,0)))</f>
        <v>202</v>
      </c>
      <c r="X87" s="227">
        <f t="shared" si="12"/>
        <v>0</v>
      </c>
      <c r="AB87" s="228" t="str">
        <f t="shared" si="13"/>
        <v>GoldNavoi Mining and Metallurgical Combinat</v>
      </c>
    </row>
    <row r="88" spans="1:28" s="227" customFormat="1" ht="63.75">
      <c r="A88" s="181" t="s">
        <v>12899</v>
      </c>
      <c r="B88" s="182" t="s">
        <v>1119</v>
      </c>
      <c r="C88" s="186" t="s">
        <v>12898</v>
      </c>
      <c r="D88" s="230"/>
      <c r="E88" s="182" t="s">
        <v>1101</v>
      </c>
      <c r="F88" s="182" t="s">
        <v>12899</v>
      </c>
      <c r="G88" s="182" t="s">
        <v>13217</v>
      </c>
      <c r="H88" s="183"/>
      <c r="I88" s="184" t="s">
        <v>12916</v>
      </c>
      <c r="J88" s="184" t="s">
        <v>12849</v>
      </c>
      <c r="K88" s="224"/>
      <c r="L88" s="224"/>
      <c r="M88" s="224"/>
      <c r="N88" s="224"/>
      <c r="O88" s="224"/>
      <c r="P88" s="185"/>
      <c r="Q88" s="225"/>
      <c r="R88" s="182" t="str">
        <f ca="1">IF(ISERROR($V88),"",OFFSET('Smelter Look-up'!$C$4,$V88-4,0)&amp;"")</f>
        <v>NH Recytech Company</v>
      </c>
      <c r="S88" s="181" t="str">
        <f t="shared" ca="1" si="11"/>
        <v>KR</v>
      </c>
      <c r="T88" s="181" t="str">
        <f ca="1">IF(B88="","",IF(ISERROR(MATCH($J88,SorP!$B$1:$B$6226,0)),"",INDIRECT("'SorP'!$A$"&amp;MATCH($S88&amp;$J88,SorP!C:C,0))))</f>
        <v>KR-41</v>
      </c>
      <c r="U88" s="201"/>
      <c r="V88" s="226">
        <f>IF(C88="",NA(),IF(OR(C88="Smelter not listed",C88="Smelter not yet identified"),MATCH($B88&amp;$D88,'Smelter Look-up'!$J:$J,0),MATCH($B88&amp;$C88,'Smelter Look-up'!$J:$J,0)))</f>
        <v>203</v>
      </c>
      <c r="X88" s="227">
        <f t="shared" si="12"/>
        <v>0</v>
      </c>
      <c r="AB88" s="228" t="str">
        <f t="shared" si="13"/>
        <v>GoldNH Recytech Company</v>
      </c>
    </row>
    <row r="89" spans="1:28" s="227" customFormat="1" ht="89.25">
      <c r="A89" s="181" t="s">
        <v>710</v>
      </c>
      <c r="B89" s="182" t="s">
        <v>1119</v>
      </c>
      <c r="C89" s="186" t="s">
        <v>2139</v>
      </c>
      <c r="D89" s="230"/>
      <c r="E89" s="182" t="s">
        <v>1098</v>
      </c>
      <c r="F89" s="182" t="s">
        <v>710</v>
      </c>
      <c r="G89" s="182" t="s">
        <v>13217</v>
      </c>
      <c r="H89" s="183"/>
      <c r="I89" s="184" t="s">
        <v>1628</v>
      </c>
      <c r="J89" s="184" t="s">
        <v>1629</v>
      </c>
      <c r="K89" s="224"/>
      <c r="L89" s="224"/>
      <c r="M89" s="224"/>
      <c r="N89" s="224"/>
      <c r="O89" s="224"/>
      <c r="P89" s="185"/>
      <c r="Q89" s="225"/>
      <c r="R89" s="182" t="str">
        <f ca="1">IF(ISERROR($V89),"",OFFSET('Smelter Look-up'!$C$4,$V89-4,0)&amp;"")</f>
        <v>Ohura Precious Metal Industry Co., Ltd.</v>
      </c>
      <c r="S89" s="181" t="str">
        <f t="shared" ca="1" si="11"/>
        <v>JP</v>
      </c>
      <c r="T89" s="181" t="str">
        <f ca="1">IF(B89="","",IF(ISERROR(MATCH($J89,SorP!$B$1:$B$6226,0)),"",INDIRECT("'SorP'!$A$"&amp;MATCH($S89&amp;$J89,SorP!C:C,0))))</f>
        <v>JP-29</v>
      </c>
      <c r="U89" s="201"/>
      <c r="V89" s="226">
        <f>IF(C89="",NA(),IF(OR(C89="Smelter not listed",C89="Smelter not yet identified"),MATCH($B89&amp;$D89,'Smelter Look-up'!$J:$J,0),MATCH($B89&amp;$C89,'Smelter Look-up'!$J:$J,0)))</f>
        <v>210</v>
      </c>
      <c r="X89" s="227">
        <f t="shared" si="12"/>
        <v>0</v>
      </c>
      <c r="AB89" s="228" t="str">
        <f t="shared" si="13"/>
        <v>GoldOhura Precious Metal Industry Co., Ltd.</v>
      </c>
    </row>
    <row r="90" spans="1:28" s="227" customFormat="1" ht="89.25">
      <c r="A90" s="181" t="s">
        <v>2497</v>
      </c>
      <c r="B90" s="182" t="s">
        <v>1119</v>
      </c>
      <c r="C90" s="186" t="s">
        <v>2496</v>
      </c>
      <c r="D90" s="230"/>
      <c r="E90" s="182" t="s">
        <v>1089</v>
      </c>
      <c r="F90" s="182" t="s">
        <v>2497</v>
      </c>
      <c r="G90" s="182" t="s">
        <v>13217</v>
      </c>
      <c r="H90" s="183"/>
      <c r="I90" s="184" t="s">
        <v>2498</v>
      </c>
      <c r="J90" s="184" t="s">
        <v>2499</v>
      </c>
      <c r="K90" s="224"/>
      <c r="L90" s="224"/>
      <c r="M90" s="224"/>
      <c r="N90" s="224"/>
      <c r="O90" s="224"/>
      <c r="P90" s="185"/>
      <c r="Q90" s="225"/>
      <c r="R90" s="182" t="str">
        <f ca="1">IF(ISERROR($V90),"",OFFSET('Smelter Look-up'!$C$4,$V90-4,0)&amp;"")</f>
        <v>Planta Recuperadora de Metales SpA</v>
      </c>
      <c r="S90" s="181" t="str">
        <f t="shared" ca="1" si="11"/>
        <v>CL</v>
      </c>
      <c r="T90" s="181" t="str">
        <f ca="1">IF(B90="","",IF(ISERROR(MATCH($J90,SorP!$B$1:$B$6226,0)),"",INDIRECT("'SorP'!$A$"&amp;MATCH($S90&amp;$J90,SorP!C:C,0))))</f>
        <v>CL-AN</v>
      </c>
      <c r="U90" s="201"/>
      <c r="V90" s="226">
        <f>IF(C90="",NA(),IF(OR(C90="Smelter not listed",C90="Smelter not yet identified"),MATCH($B90&amp;$D90,'Smelter Look-up'!$J:$J,0),MATCH($B90&amp;$C90,'Smelter Look-up'!$J:$J,0)))</f>
        <v>220</v>
      </c>
      <c r="X90" s="227">
        <f t="shared" si="12"/>
        <v>0</v>
      </c>
      <c r="AB90" s="228" t="str">
        <f t="shared" si="13"/>
        <v>GoldPlanta Recuperadora de Metales SpA</v>
      </c>
    </row>
    <row r="91" spans="1:28" s="227" customFormat="1" ht="76.5">
      <c r="A91" s="181" t="s">
        <v>715</v>
      </c>
      <c r="B91" s="182" t="s">
        <v>1119</v>
      </c>
      <c r="C91" s="186" t="s">
        <v>1220</v>
      </c>
      <c r="D91" s="230"/>
      <c r="E91" s="182" t="s">
        <v>1095</v>
      </c>
      <c r="F91" s="182" t="s">
        <v>715</v>
      </c>
      <c r="G91" s="182" t="s">
        <v>13217</v>
      </c>
      <c r="H91" s="183"/>
      <c r="I91" s="184" t="s">
        <v>1633</v>
      </c>
      <c r="J91" s="184" t="s">
        <v>5985</v>
      </c>
      <c r="K91" s="224"/>
      <c r="L91" s="224"/>
      <c r="M91" s="224"/>
      <c r="N91" s="224"/>
      <c r="O91" s="224"/>
      <c r="P91" s="185"/>
      <c r="Q91" s="225"/>
      <c r="R91" s="182" t="str">
        <f ca="1">IF(ISERROR($V91),"",OFFSET('Smelter Look-up'!$C$4,$V91-4,0)&amp;"")</f>
        <v>PT Aneka Tambang (Persero) Tbk</v>
      </c>
      <c r="S91" s="181" t="str">
        <f t="shared" ca="1" si="11"/>
        <v>ID</v>
      </c>
      <c r="T91" s="181" t="str">
        <f ca="1">IF(B91="","",IF(ISERROR(MATCH($J91,SorP!$B$1:$B$6226,0)),"",INDIRECT("'SorP'!$A$"&amp;MATCH($S91&amp;$J91,SorP!C:C,0))))</f>
        <v>ID-JK</v>
      </c>
      <c r="U91" s="201"/>
      <c r="V91" s="226">
        <f>IF(C91="",NA(),IF(OR(C91="Smelter not listed",C91="Smelter not yet identified"),MATCH($B91&amp;$D91,'Smelter Look-up'!$J:$J,0),MATCH($B91&amp;$C91,'Smelter Look-up'!$J:$J,0)))</f>
        <v>223</v>
      </c>
      <c r="X91" s="227">
        <f t="shared" si="12"/>
        <v>0</v>
      </c>
      <c r="AB91" s="228" t="str">
        <f t="shared" si="13"/>
        <v>GoldPT Aneka Tambang (Persero) Tbk</v>
      </c>
    </row>
    <row r="92" spans="1:28" s="227" customFormat="1" ht="38.25">
      <c r="A92" s="181" t="s">
        <v>716</v>
      </c>
      <c r="B92" s="182" t="s">
        <v>1119</v>
      </c>
      <c r="C92" s="186" t="s">
        <v>12410</v>
      </c>
      <c r="D92" s="230"/>
      <c r="E92" s="182" t="s">
        <v>1088</v>
      </c>
      <c r="F92" s="182" t="s">
        <v>716</v>
      </c>
      <c r="G92" s="182" t="s">
        <v>13217</v>
      </c>
      <c r="H92" s="183"/>
      <c r="I92" s="184" t="s">
        <v>1634</v>
      </c>
      <c r="J92" s="184" t="s">
        <v>1615</v>
      </c>
      <c r="K92" s="224"/>
      <c r="L92" s="224"/>
      <c r="M92" s="224"/>
      <c r="N92" s="224"/>
      <c r="O92" s="224"/>
      <c r="P92" s="185"/>
      <c r="Q92" s="225"/>
      <c r="R92" s="182" t="str">
        <f ca="1">IF(ISERROR($V92),"",OFFSET('Smelter Look-up'!$C$4,$V92-4,0)&amp;"")</f>
        <v>PX Precinox S.A.</v>
      </c>
      <c r="S92" s="181" t="str">
        <f t="shared" ca="1" si="11"/>
        <v>CH</v>
      </c>
      <c r="T92" s="181" t="str">
        <f ca="1">IF(B92="","",IF(ISERROR(MATCH($J92,SorP!$B$1:$B$6226,0)),"",INDIRECT("'SorP'!$A$"&amp;MATCH($S92&amp;$J92,SorP!C:C,0))))</f>
        <v>CH-NE</v>
      </c>
      <c r="U92" s="201"/>
      <c r="V92" s="226">
        <f>IF(C92="",NA(),IF(OR(C92="Smelter not listed",C92="Smelter not yet identified"),MATCH($B92&amp;$D92,'Smelter Look-up'!$J:$J,0),MATCH($B92&amp;$C92,'Smelter Look-up'!$J:$J,0)))</f>
        <v>224</v>
      </c>
      <c r="X92" s="227">
        <f t="shared" si="12"/>
        <v>0</v>
      </c>
      <c r="AB92" s="228" t="str">
        <f t="shared" si="13"/>
        <v>GoldPX Precinox S.A.</v>
      </c>
    </row>
    <row r="93" spans="1:28" s="227" customFormat="1" ht="51">
      <c r="A93" s="181" t="s">
        <v>2299</v>
      </c>
      <c r="B93" s="182" t="s">
        <v>1119</v>
      </c>
      <c r="C93" s="186" t="s">
        <v>13769</v>
      </c>
      <c r="D93" s="230"/>
      <c r="E93" s="182" t="s">
        <v>1106</v>
      </c>
      <c r="F93" s="182" t="s">
        <v>2299</v>
      </c>
      <c r="G93" s="182" t="s">
        <v>13217</v>
      </c>
      <c r="H93" s="183"/>
      <c r="I93" s="184" t="s">
        <v>2332</v>
      </c>
      <c r="J93" s="184" t="s">
        <v>8875</v>
      </c>
      <c r="K93" s="224"/>
      <c r="L93" s="224"/>
      <c r="M93" s="224"/>
      <c r="N93" s="224"/>
      <c r="O93" s="224"/>
      <c r="P93" s="185"/>
      <c r="Q93" s="225"/>
      <c r="R93" s="182" t="str">
        <f ca="1">IF(ISERROR($V93),"",OFFSET('Smelter Look-up'!$C$4,$V93-4,0)&amp;"")</f>
        <v>REMONDIS PMR B.V.</v>
      </c>
      <c r="S93" s="181" t="str">
        <f t="shared" ca="1" si="11"/>
        <v>NL</v>
      </c>
      <c r="T93" s="181" t="str">
        <f ca="1">IF(B93="","",IF(ISERROR(MATCH($J93,SorP!$B$1:$B$6226,0)),"",INDIRECT("'SorP'!$A$"&amp;MATCH($S93&amp;$J93,SorP!C:C,0))))</f>
        <v>NL-NB</v>
      </c>
      <c r="U93" s="201"/>
      <c r="V93" s="226">
        <f>IF(C93="",NA(),IF(OR(C93="Smelter not listed",C93="Smelter not yet identified"),MATCH($B93&amp;$D93,'Smelter Look-up'!$J:$J,0),MATCH($B93&amp;$C93,'Smelter Look-up'!$J:$J,0)))</f>
        <v>231</v>
      </c>
      <c r="X93" s="227">
        <f t="shared" si="12"/>
        <v>0</v>
      </c>
      <c r="AB93" s="228" t="str">
        <f t="shared" si="13"/>
        <v>GoldREMONDIS PMR B.V.</v>
      </c>
    </row>
    <row r="94" spans="1:28" s="227" customFormat="1" ht="25.5">
      <c r="A94" s="181" t="s">
        <v>2301</v>
      </c>
      <c r="B94" s="182" t="s">
        <v>1119</v>
      </c>
      <c r="C94" s="186" t="s">
        <v>2300</v>
      </c>
      <c r="D94" s="230"/>
      <c r="E94" s="182" t="s">
        <v>13474</v>
      </c>
      <c r="F94" s="182" t="s">
        <v>2301</v>
      </c>
      <c r="G94" s="182" t="s">
        <v>13217</v>
      </c>
      <c r="H94" s="183"/>
      <c r="I94" s="184" t="s">
        <v>2302</v>
      </c>
      <c r="J94" s="184" t="s">
        <v>4133</v>
      </c>
      <c r="K94" s="224"/>
      <c r="L94" s="224"/>
      <c r="M94" s="224"/>
      <c r="N94" s="224"/>
      <c r="O94" s="224"/>
      <c r="P94" s="185"/>
      <c r="Q94" s="225"/>
      <c r="R94" s="182" t="str">
        <f ca="1">IF(ISERROR($V94),"",OFFSET('Smelter Look-up'!$C$4,$V94-4,0)&amp;"")</f>
        <v>SAFINA A.S.</v>
      </c>
      <c r="S94" s="181" t="str">
        <f t="shared" ca="1" si="11"/>
        <v>CZ</v>
      </c>
      <c r="T94" s="181" t="str">
        <f ca="1">IF(B94="","",IF(ISERROR(MATCH($J94,SorP!$B$1:$B$6226,0)),"",INDIRECT("'SorP'!$A$"&amp;MATCH($S94&amp;$J94,SorP!C:C,0))))</f>
        <v>CZ-20A</v>
      </c>
      <c r="U94" s="201"/>
      <c r="V94" s="226">
        <f>IF(C94="",NA(),IF(OR(C94="Smelter not listed",C94="Smelter not yet identified"),MATCH($B94&amp;$D94,'Smelter Look-up'!$J:$J,0),MATCH($B94&amp;$C94,'Smelter Look-up'!$J:$J,0)))</f>
        <v>236</v>
      </c>
      <c r="X94" s="227">
        <f t="shared" si="12"/>
        <v>0</v>
      </c>
      <c r="AB94" s="228" t="str">
        <f t="shared" si="13"/>
        <v>GoldSAFINA A.S.</v>
      </c>
    </row>
    <row r="95" spans="1:28" s="227" customFormat="1" ht="89.25">
      <c r="A95" s="181" t="s">
        <v>1380</v>
      </c>
      <c r="B95" s="182" t="s">
        <v>1119</v>
      </c>
      <c r="C95" s="186" t="s">
        <v>2145</v>
      </c>
      <c r="D95" s="230"/>
      <c r="E95" s="182" t="s">
        <v>1090</v>
      </c>
      <c r="F95" s="182" t="s">
        <v>1380</v>
      </c>
      <c r="G95" s="182" t="s">
        <v>13217</v>
      </c>
      <c r="H95" s="183"/>
      <c r="I95" s="184" t="s">
        <v>1651</v>
      </c>
      <c r="J95" s="184" t="s">
        <v>13603</v>
      </c>
      <c r="K95" s="224"/>
      <c r="L95" s="224"/>
      <c r="M95" s="224"/>
      <c r="N95" s="224"/>
      <c r="O95" s="224"/>
      <c r="P95" s="185"/>
      <c r="Q95" s="225"/>
      <c r="R95" s="182" t="str">
        <f ca="1">IF(ISERROR($V95),"",OFFSET('Smelter Look-up'!$C$4,$V95-4,0)&amp;"")</f>
        <v>Sichuan Tianze Precious Metals Co., Ltd.</v>
      </c>
      <c r="S95" s="181" t="str">
        <f t="shared" ca="1" si="11"/>
        <v>CN</v>
      </c>
      <c r="T95" s="181" t="str">
        <f ca="1">IF(B95="","",IF(ISERROR(MATCH($J95,SorP!$B$1:$B$6226,0)),"",INDIRECT("'SorP'!$A$"&amp;MATCH($S95&amp;$J95,SorP!C:C,0))))</f>
        <v>CN-SC</v>
      </c>
      <c r="U95" s="201"/>
      <c r="V95" s="226">
        <f>IF(C95="",NA(),IF(OR(C95="Smelter not listed",C95="Smelter not yet identified"),MATCH($B95&amp;$D95,'Smelter Look-up'!$J:$J,0),MATCH($B95&amp;$C95,'Smelter Look-up'!$J:$J,0)))</f>
        <v>264</v>
      </c>
      <c r="X95" s="227">
        <f t="shared" si="12"/>
        <v>0</v>
      </c>
      <c r="AB95" s="228" t="str">
        <f t="shared" si="13"/>
        <v>GoldSichuan Tianze Precious Metals Co., Ltd.</v>
      </c>
    </row>
    <row r="96" spans="1:28" s="227" customFormat="1" ht="63.75">
      <c r="A96" s="181" t="s">
        <v>2435</v>
      </c>
      <c r="B96" s="182" t="s">
        <v>1119</v>
      </c>
      <c r="C96" s="186" t="s">
        <v>12903</v>
      </c>
      <c r="D96" s="230"/>
      <c r="E96" s="182" t="s">
        <v>1101</v>
      </c>
      <c r="F96" s="182" t="s">
        <v>2435</v>
      </c>
      <c r="G96" s="182" t="s">
        <v>13217</v>
      </c>
      <c r="H96" s="183"/>
      <c r="I96" s="184" t="s">
        <v>12917</v>
      </c>
      <c r="J96" s="184" t="s">
        <v>12852</v>
      </c>
      <c r="K96" s="224"/>
      <c r="L96" s="224"/>
      <c r="M96" s="224"/>
      <c r="N96" s="224"/>
      <c r="O96" s="224"/>
      <c r="P96" s="185"/>
      <c r="Q96" s="225"/>
      <c r="R96" s="182" t="str">
        <f ca="1">IF(ISERROR($V96),"",OFFSET('Smelter Look-up'!$C$4,$V96-4,0)&amp;"")</f>
        <v>SungEel HiMetal Co., Ltd.</v>
      </c>
      <c r="S96" s="181" t="str">
        <f t="shared" ca="1" si="11"/>
        <v>KR</v>
      </c>
      <c r="T96" s="181" t="str">
        <f ca="1">IF(B96="","",IF(ISERROR(MATCH($J96,SorP!$B$1:$B$6226,0)),"",INDIRECT("'SorP'!$A$"&amp;MATCH($S96&amp;$J96,SorP!C:C,0))))</f>
        <v>KR-45</v>
      </c>
      <c r="U96" s="201"/>
      <c r="V96" s="226">
        <f>IF(C96="",NA(),IF(OR(C96="Smelter not listed",C96="Smelter not yet identified"),MATCH($B96&amp;$D96,'Smelter Look-up'!$J:$J,0),MATCH($B96&amp;$C96,'Smelter Look-up'!$J:$J,0)))</f>
        <v>277</v>
      </c>
      <c r="X96" s="227">
        <f t="shared" si="12"/>
        <v>0</v>
      </c>
      <c r="AB96" s="228" t="str">
        <f t="shared" si="13"/>
        <v>GoldSungEel HiMetal Co., Ltd.</v>
      </c>
    </row>
    <row r="97" spans="1:28" s="227" customFormat="1" ht="25.5">
      <c r="A97" s="181" t="s">
        <v>1702</v>
      </c>
      <c r="B97" s="182" t="s">
        <v>1119</v>
      </c>
      <c r="C97" s="186" t="s">
        <v>2199</v>
      </c>
      <c r="D97" s="230"/>
      <c r="E97" s="182" t="s">
        <v>1097</v>
      </c>
      <c r="F97" s="182" t="s">
        <v>1702</v>
      </c>
      <c r="G97" s="182" t="s">
        <v>13217</v>
      </c>
      <c r="H97" s="183"/>
      <c r="I97" s="184" t="s">
        <v>1703</v>
      </c>
      <c r="J97" s="184" t="s">
        <v>6448</v>
      </c>
      <c r="K97" s="224"/>
      <c r="L97" s="224"/>
      <c r="M97" s="224"/>
      <c r="N97" s="224"/>
      <c r="O97" s="224"/>
      <c r="P97" s="185"/>
      <c r="Q97" s="225"/>
      <c r="R97" s="182" t="str">
        <f ca="1">IF(ISERROR($V97),"",OFFSET('Smelter Look-up'!$C$4,$V97-4,0)&amp;"")</f>
        <v>T.C.A S.p.A</v>
      </c>
      <c r="S97" s="181" t="str">
        <f t="shared" ca="1" si="11"/>
        <v>IT</v>
      </c>
      <c r="T97" s="181" t="str">
        <f ca="1">IF(B97="","",IF(ISERROR(MATCH($J97,SorP!$B$1:$B$6226,0)),"",INDIRECT("'SorP'!$A$"&amp;MATCH($S97&amp;$J97,SorP!C:C,0))))</f>
        <v>IT-52</v>
      </c>
      <c r="U97" s="201"/>
      <c r="V97" s="226">
        <f>IF(C97="",NA(),IF(OR(C97="Smelter not listed",C97="Smelter not yet identified"),MATCH($B97&amp;$D97,'Smelter Look-up'!$J:$J,0),MATCH($B97&amp;$C97,'Smelter Look-up'!$J:$J,0)))</f>
        <v>280</v>
      </c>
      <c r="X97" s="227">
        <f t="shared" si="12"/>
        <v>0</v>
      </c>
      <c r="AB97" s="228" t="str">
        <f t="shared" si="13"/>
        <v>GoldT.C.A S.p.A</v>
      </c>
    </row>
    <row r="98" spans="1:28" s="227" customFormat="1" ht="51">
      <c r="A98" s="181" t="s">
        <v>2311</v>
      </c>
      <c r="B98" s="182" t="s">
        <v>1119</v>
      </c>
      <c r="C98" s="186" t="s">
        <v>2310</v>
      </c>
      <c r="D98" s="230"/>
      <c r="E98" s="182" t="s">
        <v>1099</v>
      </c>
      <c r="F98" s="182" t="s">
        <v>2311</v>
      </c>
      <c r="G98" s="182" t="s">
        <v>13217</v>
      </c>
      <c r="H98" s="183"/>
      <c r="I98" s="184" t="s">
        <v>2312</v>
      </c>
      <c r="J98" s="184" t="s">
        <v>2313</v>
      </c>
      <c r="K98" s="224"/>
      <c r="L98" s="224"/>
      <c r="M98" s="224"/>
      <c r="N98" s="224"/>
      <c r="O98" s="224"/>
      <c r="P98" s="185"/>
      <c r="Q98" s="225"/>
      <c r="R98" s="182" t="str">
        <f ca="1">IF(ISERROR($V98),"",OFFSET('Smelter Look-up'!$C$4,$V98-4,0)&amp;"")</f>
        <v>TOO Tau-Ken-Altyn</v>
      </c>
      <c r="S98" s="181" t="str">
        <f t="shared" ca="1" si="11"/>
        <v>KZ</v>
      </c>
      <c r="T98" s="181" t="str">
        <f ca="1">IF(B98="","",IF(ISERROR(MATCH($J98,SorP!$B$1:$B$6226,0)),"",INDIRECT("'SorP'!$A$"&amp;MATCH($S98&amp;$J98,SorP!C:C,0))))</f>
        <v>KZ-ALA</v>
      </c>
      <c r="U98" s="201"/>
      <c r="V98" s="226">
        <f>IF(C98="",NA(),IF(OR(C98="Smelter not listed",C98="Smelter not yet identified"),MATCH($B98&amp;$D98,'Smelter Look-up'!$J:$J,0),MATCH($B98&amp;$C98,'Smelter Look-up'!$J:$J,0)))</f>
        <v>298</v>
      </c>
      <c r="X98" s="227">
        <f t="shared" si="12"/>
        <v>0</v>
      </c>
      <c r="AB98" s="228" t="str">
        <f t="shared" si="13"/>
        <v>GoldTOO Tau-Ken-Altyn</v>
      </c>
    </row>
    <row r="99" spans="1:28" s="227" customFormat="1" ht="25.5">
      <c r="A99" s="181" t="s">
        <v>731</v>
      </c>
      <c r="B99" s="182" t="s">
        <v>1119</v>
      </c>
      <c r="C99" s="186" t="s">
        <v>606</v>
      </c>
      <c r="D99" s="230"/>
      <c r="E99" s="182" t="s">
        <v>1101</v>
      </c>
      <c r="F99" s="182" t="s">
        <v>731</v>
      </c>
      <c r="G99" s="182" t="s">
        <v>13217</v>
      </c>
      <c r="H99" s="183"/>
      <c r="I99" s="184" t="s">
        <v>1665</v>
      </c>
      <c r="J99" s="184" t="s">
        <v>12847</v>
      </c>
      <c r="K99" s="224"/>
      <c r="L99" s="224"/>
      <c r="M99" s="224"/>
      <c r="N99" s="224"/>
      <c r="O99" s="224"/>
      <c r="P99" s="185"/>
      <c r="Q99" s="225"/>
      <c r="R99" s="182" t="str">
        <f ca="1">IF(ISERROR($V99),"",OFFSET('Smelter Look-up'!$C$4,$V99-4,0)&amp;"")</f>
        <v>Torecom</v>
      </c>
      <c r="S99" s="181" t="str">
        <f t="shared" ca="1" si="11"/>
        <v>KR</v>
      </c>
      <c r="T99" s="181" t="str">
        <f ca="1">IF(B99="","",IF(ISERROR(MATCH($J99,SorP!$B$1:$B$6226,0)),"",INDIRECT("'SorP'!$A$"&amp;MATCH($S99&amp;$J99,SorP!C:C,0))))</f>
        <v>KR-44</v>
      </c>
      <c r="U99" s="201"/>
      <c r="V99" s="226">
        <f>IF(C99="",NA(),IF(OR(C99="Smelter not listed",C99="Smelter not yet identified"),MATCH($B99&amp;$D99,'Smelter Look-up'!$J:$J,0),MATCH($B99&amp;$C99,'Smelter Look-up'!$J:$J,0)))</f>
        <v>299</v>
      </c>
      <c r="X99" s="227">
        <f t="shared" si="12"/>
        <v>0</v>
      </c>
      <c r="AB99" s="228" t="str">
        <f t="shared" si="13"/>
        <v>GoldTorecom</v>
      </c>
    </row>
    <row r="100" spans="1:28" s="227" customFormat="1" ht="38.25">
      <c r="A100" s="181" t="s">
        <v>734</v>
      </c>
      <c r="B100" s="182" t="s">
        <v>1119</v>
      </c>
      <c r="C100" s="186" t="s">
        <v>2316</v>
      </c>
      <c r="D100" s="230"/>
      <c r="E100" s="182" t="s">
        <v>1088</v>
      </c>
      <c r="F100" s="182" t="s">
        <v>734</v>
      </c>
      <c r="G100" s="182" t="s">
        <v>13217</v>
      </c>
      <c r="H100" s="183"/>
      <c r="I100" s="184" t="s">
        <v>1670</v>
      </c>
      <c r="J100" s="184" t="s">
        <v>1542</v>
      </c>
      <c r="K100" s="224"/>
      <c r="L100" s="224"/>
      <c r="M100" s="224"/>
      <c r="N100" s="224"/>
      <c r="O100" s="224"/>
      <c r="P100" s="185"/>
      <c r="Q100" s="225"/>
      <c r="R100" s="182" t="str">
        <f ca="1">IF(ISERROR($V100),"",OFFSET('Smelter Look-up'!$C$4,$V100-4,0)&amp;"")</f>
        <v>Valcambi S.A.</v>
      </c>
      <c r="S100" s="181" t="str">
        <f t="shared" ca="1" si="11"/>
        <v>CH</v>
      </c>
      <c r="T100" s="181" t="str">
        <f ca="1">IF(B100="","",IF(ISERROR(MATCH($J100,SorP!$B$1:$B$6226,0)),"",INDIRECT("'SorP'!$A$"&amp;MATCH($S100&amp;$J100,SorP!C:C,0))))</f>
        <v>CH-TI</v>
      </c>
      <c r="U100" s="201"/>
      <c r="V100" s="226">
        <f>IF(C100="",NA(),IF(OR(C100="Smelter not listed",C100="Smelter not yet identified"),MATCH($B100&amp;$D100,'Smelter Look-up'!$J:$J,0),MATCH($B100&amp;$C100,'Smelter Look-up'!$J:$J,0)))</f>
        <v>305</v>
      </c>
      <c r="X100" s="227">
        <f t="shared" si="12"/>
        <v>0</v>
      </c>
      <c r="AB100" s="228" t="str">
        <f t="shared" si="13"/>
        <v>GoldValcambi S.A.</v>
      </c>
    </row>
    <row r="101" spans="1:28" s="227" customFormat="1" ht="38.25">
      <c r="A101" s="181" t="s">
        <v>15046</v>
      </c>
      <c r="B101" s="182" t="s">
        <v>1119</v>
      </c>
      <c r="C101" s="186" t="s">
        <v>15045</v>
      </c>
      <c r="D101" s="230"/>
      <c r="E101" s="182" t="s">
        <v>1094</v>
      </c>
      <c r="F101" s="182" t="s">
        <v>15046</v>
      </c>
      <c r="G101" s="182" t="s">
        <v>13217</v>
      </c>
      <c r="H101" s="183"/>
      <c r="I101" s="184" t="s">
        <v>15426</v>
      </c>
      <c r="J101" s="184" t="s">
        <v>12816</v>
      </c>
      <c r="K101" s="224"/>
      <c r="L101" s="224"/>
      <c r="M101" s="224"/>
      <c r="N101" s="224"/>
      <c r="O101" s="224"/>
      <c r="P101" s="185"/>
      <c r="Q101" s="225"/>
      <c r="R101" s="182" t="str">
        <f ca="1">IF(ISERROR($V101),"",OFFSET('Smelter Look-up'!$C$4,$V101-4,0)&amp;"")</f>
        <v>WEEEREFINING</v>
      </c>
      <c r="S101" s="181" t="str">
        <f t="shared" ca="1" si="11"/>
        <v>FR</v>
      </c>
      <c r="T101" s="181" t="str">
        <f ca="1">IF(B101="","",IF(ISERROR(MATCH($J101,SorP!$B$1:$B$6226,0)),"",INDIRECT("'SorP'!$A$"&amp;MATCH($S101&amp;$J101,SorP!C:C,0))))</f>
        <v>FR-NOR</v>
      </c>
      <c r="U101" s="201"/>
      <c r="V101" s="226">
        <f>IF(C101="",NA(),IF(OR(C101="Smelter not listed",C101="Smelter not yet identified"),MATCH($B101&amp;$D101,'Smelter Look-up'!$J:$J,0),MATCH($B101&amp;$C101,'Smelter Look-up'!$J:$J,0)))</f>
        <v>306</v>
      </c>
      <c r="X101" s="227">
        <f t="shared" si="12"/>
        <v>0</v>
      </c>
      <c r="AB101" s="228" t="str">
        <f t="shared" si="13"/>
        <v>GoldWEEEREFINING</v>
      </c>
    </row>
    <row r="102" spans="1:28" s="227" customFormat="1" ht="51">
      <c r="A102" s="181" t="s">
        <v>736</v>
      </c>
      <c r="B102" s="182" t="s">
        <v>1119</v>
      </c>
      <c r="C102" s="186" t="s">
        <v>12904</v>
      </c>
      <c r="D102" s="230"/>
      <c r="E102" s="182" t="s">
        <v>1098</v>
      </c>
      <c r="F102" s="182" t="s">
        <v>736</v>
      </c>
      <c r="G102" s="182" t="s">
        <v>13217</v>
      </c>
      <c r="H102" s="183"/>
      <c r="I102" s="184" t="s">
        <v>12918</v>
      </c>
      <c r="J102" s="184" t="s">
        <v>6605</v>
      </c>
      <c r="K102" s="224"/>
      <c r="L102" s="224"/>
      <c r="M102" s="224"/>
      <c r="N102" s="224"/>
      <c r="O102" s="224"/>
      <c r="P102" s="185"/>
      <c r="Q102" s="225"/>
      <c r="R102" s="182" t="str">
        <f ca="1">IF(ISERROR($V102),"",OFFSET('Smelter Look-up'!$C$4,$V102-4,0)&amp;"")</f>
        <v>Yamakin Co., Ltd.</v>
      </c>
      <c r="S102" s="181" t="str">
        <f t="shared" ref="S102:S132" ca="1" si="14">IF(B102="","",IF(ISERROR(MATCH($E102,CL,0)),"Unknown",INDIRECT("'C'!$A$"&amp;MATCH($E102,CL,0)+1)))</f>
        <v>JP</v>
      </c>
      <c r="T102" s="181" t="str">
        <f ca="1">IF(B102="","",IF(ISERROR(MATCH($J102,SorP!$B$1:$B$6226,0)),"",INDIRECT("'SorP'!$A$"&amp;MATCH($S102&amp;$J102,SorP!C:C,0))))</f>
        <v>JP-39</v>
      </c>
      <c r="U102" s="201"/>
      <c r="V102" s="226">
        <f>IF(C102="",NA(),IF(OR(C102="Smelter not listed",C102="Smelter not yet identified"),MATCH($B102&amp;$D102,'Smelter Look-up'!$J:$J,0),MATCH($B102&amp;$C102,'Smelter Look-up'!$J:$J,0)))</f>
        <v>311</v>
      </c>
      <c r="X102" s="227">
        <f t="shared" ref="X102:X132" si="15">IF(AND(C102="Smelter not listed",OR(LEN(D102)=0,LEN(E102)=0)),1,0)</f>
        <v>0</v>
      </c>
      <c r="AB102" s="228" t="str">
        <f t="shared" ref="AB102:AB132" si="16">B102&amp;C102</f>
        <v>GoldYamakin Co., Ltd.</v>
      </c>
    </row>
    <row r="103" spans="1:28" s="227" customFormat="1" ht="63.75">
      <c r="A103" s="181" t="s">
        <v>737</v>
      </c>
      <c r="B103" s="182" t="s">
        <v>1119</v>
      </c>
      <c r="C103" s="186" t="s">
        <v>2149</v>
      </c>
      <c r="D103" s="230"/>
      <c r="E103" s="182" t="s">
        <v>1098</v>
      </c>
      <c r="F103" s="182" t="s">
        <v>737</v>
      </c>
      <c r="G103" s="182" t="s">
        <v>13217</v>
      </c>
      <c r="H103" s="183"/>
      <c r="I103" s="184" t="s">
        <v>1677</v>
      </c>
      <c r="J103" s="184" t="s">
        <v>1656</v>
      </c>
      <c r="K103" s="224"/>
      <c r="L103" s="224"/>
      <c r="M103" s="224"/>
      <c r="N103" s="224"/>
      <c r="O103" s="224"/>
      <c r="P103" s="185"/>
      <c r="Q103" s="225"/>
      <c r="R103" s="182" t="str">
        <f ca="1">IF(ISERROR($V103),"",OFFSET('Smelter Look-up'!$C$4,$V103-4,0)&amp;"")</f>
        <v>Yokohama Metal Co., Ltd.</v>
      </c>
      <c r="S103" s="181" t="str">
        <f t="shared" ca="1" si="14"/>
        <v>JP</v>
      </c>
      <c r="T103" s="181" t="str">
        <f ca="1">IF(B103="","",IF(ISERROR(MATCH($J103,SorP!$B$1:$B$6226,0)),"",INDIRECT("'SorP'!$A$"&amp;MATCH($S103&amp;$J103,SorP!C:C,0))))</f>
        <v>JP-14</v>
      </c>
      <c r="U103" s="201"/>
      <c r="V103" s="226">
        <f>IF(C103="",NA(),IF(OR(C103="Smelter not listed",C103="Smelter not yet identified"),MATCH($B103&amp;$D103,'Smelter Look-up'!$J:$J,0),MATCH($B103&amp;$C103,'Smelter Look-up'!$J:$J,0)))</f>
        <v>317</v>
      </c>
      <c r="X103" s="227">
        <f t="shared" si="15"/>
        <v>0</v>
      </c>
      <c r="AB103" s="228" t="str">
        <f t="shared" si="16"/>
        <v>GoldYokohama Metal Co., Ltd.</v>
      </c>
    </row>
    <row r="104" spans="1:28" s="227" customFormat="1" ht="114.75">
      <c r="A104" s="181" t="s">
        <v>739</v>
      </c>
      <c r="B104" s="182" t="s">
        <v>1119</v>
      </c>
      <c r="C104" s="186" t="s">
        <v>1313</v>
      </c>
      <c r="D104" s="230"/>
      <c r="E104" s="182" t="s">
        <v>1090</v>
      </c>
      <c r="F104" s="182" t="s">
        <v>739</v>
      </c>
      <c r="G104" s="182" t="s">
        <v>13217</v>
      </c>
      <c r="H104" s="183"/>
      <c r="I104" s="184" t="s">
        <v>1678</v>
      </c>
      <c r="J104" s="184" t="s">
        <v>13598</v>
      </c>
      <c r="K104" s="224"/>
      <c r="L104" s="224"/>
      <c r="M104" s="224"/>
      <c r="N104" s="224"/>
      <c r="O104" s="224"/>
      <c r="P104" s="185"/>
      <c r="Q104" s="225"/>
      <c r="R104" s="182" t="str">
        <f ca="1">IF(ISERROR($V104),"",OFFSET('Smelter Look-up'!$C$4,$V104-4,0)&amp;"")</f>
        <v>Zhongyuan Gold Smelter of Zhongjin Gold Corporation</v>
      </c>
      <c r="S104" s="181" t="str">
        <f t="shared" ca="1" si="14"/>
        <v>CN</v>
      </c>
      <c r="T104" s="181" t="str">
        <f ca="1">IF(B104="","",IF(ISERROR(MATCH($J104,SorP!$B$1:$B$6226,0)),"",INDIRECT("'SorP'!$A$"&amp;MATCH($S104&amp;$J104,SorP!C:C,0))))</f>
        <v>CN-HA</v>
      </c>
      <c r="U104" s="201"/>
      <c r="V104" s="226">
        <f>IF(C104="",NA(),IF(OR(C104="Smelter not listed",C104="Smelter not yet identified"),MATCH($B104&amp;$D104,'Smelter Look-up'!$J:$J,0),MATCH($B104&amp;$C104,'Smelter Look-up'!$J:$J,0)))</f>
        <v>327</v>
      </c>
      <c r="X104" s="227">
        <f t="shared" si="15"/>
        <v>0</v>
      </c>
      <c r="AB104" s="228" t="str">
        <f t="shared" si="16"/>
        <v>GoldZhongyuan Gold Smelter of Zhongjin Gold Corporation</v>
      </c>
    </row>
    <row r="105" spans="1:28" s="227" customFormat="1" ht="76.5">
      <c r="A105" s="181" t="s">
        <v>1385</v>
      </c>
      <c r="B105" s="182" t="s">
        <v>1121</v>
      </c>
      <c r="C105" s="186" t="s">
        <v>2152</v>
      </c>
      <c r="D105" s="230"/>
      <c r="E105" s="182" t="s">
        <v>1090</v>
      </c>
      <c r="F105" s="182" t="s">
        <v>1385</v>
      </c>
      <c r="G105" s="182" t="s">
        <v>13217</v>
      </c>
      <c r="H105" s="183"/>
      <c r="I105" s="184" t="s">
        <v>1720</v>
      </c>
      <c r="J105" s="184" t="s">
        <v>13600</v>
      </c>
      <c r="K105" s="224"/>
      <c r="L105" s="224"/>
      <c r="M105" s="224"/>
      <c r="N105" s="224"/>
      <c r="O105" s="224"/>
      <c r="P105" s="185"/>
      <c r="Q105" s="225"/>
      <c r="R105" s="182" t="str">
        <f ca="1">IF(ISERROR($V105),"",OFFSET('Smelter Look-up'!$C$4,$V105-4,0)&amp;"")</f>
        <v>FIR Metals &amp; Resource Ltd.</v>
      </c>
      <c r="S105" s="181" t="str">
        <f t="shared" ca="1" si="14"/>
        <v>CN</v>
      </c>
      <c r="T105" s="181" t="str">
        <f ca="1">IF(B105="","",IF(ISERROR(MATCH($J105,SorP!$B$1:$B$6226,0)),"",INDIRECT("'SorP'!$A$"&amp;MATCH($S105&amp;$J105,SorP!C:C,0))))</f>
        <v>CN-HN</v>
      </c>
      <c r="U105" s="201"/>
      <c r="V105" s="226">
        <f>IF(C105="",NA(),IF(OR(C105="Smelter not listed",C105="Smelter not yet identified"),MATCH($B105&amp;$D105,'Smelter Look-up'!$J:$J,0),MATCH($B105&amp;$C105,'Smelter Look-up'!$J:$J,0)))</f>
        <v>339</v>
      </c>
      <c r="X105" s="227">
        <f t="shared" si="15"/>
        <v>0</v>
      </c>
      <c r="AB105" s="228" t="str">
        <f t="shared" si="16"/>
        <v>TantalumFIR Metals &amp; Resource Ltd.</v>
      </c>
    </row>
    <row r="106" spans="1:28" s="227" customFormat="1" ht="76.5">
      <c r="A106" s="181" t="s">
        <v>744</v>
      </c>
      <c r="B106" s="182" t="s">
        <v>1121</v>
      </c>
      <c r="C106" s="186" t="s">
        <v>44</v>
      </c>
      <c r="D106" s="230"/>
      <c r="E106" s="182" t="s">
        <v>1090</v>
      </c>
      <c r="F106" s="182" t="s">
        <v>744</v>
      </c>
      <c r="G106" s="182" t="s">
        <v>13217</v>
      </c>
      <c r="H106" s="183"/>
      <c r="I106" s="184" t="s">
        <v>1708</v>
      </c>
      <c r="J106" s="184" t="s">
        <v>13596</v>
      </c>
      <c r="K106" s="224"/>
      <c r="L106" s="224"/>
      <c r="M106" s="224"/>
      <c r="N106" s="224"/>
      <c r="O106" s="224"/>
      <c r="P106" s="185"/>
      <c r="Q106" s="225"/>
      <c r="R106" s="182" t="str">
        <f ca="1">IF(ISERROR($V106),"",OFFSET('Smelter Look-up'!$C$4,$V106-4,0)&amp;"")</f>
        <v>Jiujiang Tanbre Co., Ltd.</v>
      </c>
      <c r="S106" s="181" t="str">
        <f t="shared" ca="1" si="14"/>
        <v>CN</v>
      </c>
      <c r="T106" s="181" t="str">
        <f ca="1">IF(B106="","",IF(ISERROR(MATCH($J106,SorP!$B$1:$B$6226,0)),"",INDIRECT("'SorP'!$A$"&amp;MATCH($S106&amp;$J106,SorP!C:C,0))))</f>
        <v>CN-JX</v>
      </c>
      <c r="U106" s="201"/>
      <c r="V106" s="226">
        <f>IF(C106="",NA(),IF(OR(C106="Smelter not listed",C106="Smelter not yet identified"),MATCH($B106&amp;$D106,'Smelter Look-up'!$J:$J,0),MATCH($B106&amp;$C106,'Smelter Look-up'!$J:$J,0)))</f>
        <v>354</v>
      </c>
      <c r="X106" s="227">
        <f t="shared" si="15"/>
        <v>0</v>
      </c>
      <c r="AB106" s="228" t="str">
        <f t="shared" si="16"/>
        <v>TantalumJiujiang Tanbre Co., Ltd.</v>
      </c>
    </row>
    <row r="107" spans="1:28" s="227" customFormat="1" ht="89.25">
      <c r="A107" s="181" t="s">
        <v>1743</v>
      </c>
      <c r="B107" s="182" t="s">
        <v>1121</v>
      </c>
      <c r="C107" s="186" t="s">
        <v>12412</v>
      </c>
      <c r="D107" s="230"/>
      <c r="E107" s="182" t="s">
        <v>15913</v>
      </c>
      <c r="F107" s="182" t="s">
        <v>1743</v>
      </c>
      <c r="G107" s="182" t="s">
        <v>13217</v>
      </c>
      <c r="H107" s="183"/>
      <c r="I107" s="184" t="s">
        <v>1709</v>
      </c>
      <c r="J107" s="184" t="s">
        <v>1744</v>
      </c>
      <c r="K107" s="224"/>
      <c r="L107" s="224"/>
      <c r="M107" s="224"/>
      <c r="N107" s="224"/>
      <c r="O107" s="224"/>
      <c r="P107" s="185"/>
      <c r="Q107" s="225"/>
      <c r="R107" s="182" t="str">
        <f ca="1">IF(ISERROR($V107),"",OFFSET('Smelter Look-up'!$C$4,$V107-4,0)&amp;"")</f>
        <v>Resind Industria e Comercio Ltda.</v>
      </c>
      <c r="S107" s="181" t="str">
        <f t="shared" ca="1" si="14"/>
        <v>BR</v>
      </c>
      <c r="T107" s="181" t="str">
        <f ca="1">IF(B107="","",IF(ISERROR(MATCH($J107,SorP!$B$1:$B$6226,0)),"",INDIRECT("'SorP'!$A$"&amp;MATCH($S107&amp;$J107,SorP!C:C,0))))</f>
        <v>BR-MG</v>
      </c>
      <c r="U107" s="201"/>
      <c r="V107" s="226">
        <f>IF(C107="",NA(),IF(OR(C107="Smelter not listed",C107="Smelter not yet identified"),MATCH($B107&amp;$D107,'Smelter Look-up'!$J:$J,0),MATCH($B107&amp;$C107,'Smelter Look-up'!$J:$J,0)))</f>
        <v>374</v>
      </c>
      <c r="X107" s="227">
        <f t="shared" si="15"/>
        <v>0</v>
      </c>
      <c r="AB107" s="228" t="str">
        <f t="shared" si="16"/>
        <v>TantalumResind Industria e Comercio Ltda.</v>
      </c>
    </row>
    <row r="108" spans="1:28" s="227" customFormat="1" ht="38.25">
      <c r="A108" s="181" t="s">
        <v>746</v>
      </c>
      <c r="B108" s="182" t="s">
        <v>1121</v>
      </c>
      <c r="C108" s="186" t="s">
        <v>15431</v>
      </c>
      <c r="D108" s="230"/>
      <c r="E108" s="182" t="s">
        <v>15913</v>
      </c>
      <c r="F108" s="182" t="s">
        <v>746</v>
      </c>
      <c r="G108" s="182" t="s">
        <v>13217</v>
      </c>
      <c r="H108" s="183"/>
      <c r="I108" s="184" t="s">
        <v>1709</v>
      </c>
      <c r="J108" s="184" t="s">
        <v>1540</v>
      </c>
      <c r="K108" s="224"/>
      <c r="L108" s="224"/>
      <c r="M108" s="224"/>
      <c r="N108" s="224"/>
      <c r="O108" s="224"/>
      <c r="P108" s="185"/>
      <c r="Q108" s="225"/>
      <c r="R108" s="182" t="str">
        <f ca="1">IF(ISERROR($V108),"",OFFSET('Smelter Look-up'!$C$4,$V108-4,0)&amp;"")</f>
        <v>AMG Brasil</v>
      </c>
      <c r="S108" s="181" t="str">
        <f t="shared" ca="1" si="14"/>
        <v>BR</v>
      </c>
      <c r="T108" s="181" t="str">
        <f ca="1">IF(B108="","",IF(ISERROR(MATCH($J108,SorP!$B$1:$B$6226,0)),"",INDIRECT("'SorP'!$A$"&amp;MATCH($S108&amp;$J108,SorP!C:C,0))))</f>
        <v>BR-MG</v>
      </c>
      <c r="U108" s="201"/>
      <c r="V108" s="226">
        <f>IF(C108="",NA(),IF(OR(C108="Smelter not listed",C108="Smelter not yet identified"),MATCH($B108&amp;$D108,'Smelter Look-up'!$J:$J,0),MATCH($B108&amp;$C108,'Smelter Look-up'!$J:$J,0)))</f>
        <v>334</v>
      </c>
      <c r="X108" s="227">
        <f t="shared" si="15"/>
        <v>0</v>
      </c>
      <c r="AB108" s="228" t="str">
        <f t="shared" si="16"/>
        <v>TantalumAMG Brasil</v>
      </c>
    </row>
    <row r="109" spans="1:28" s="227" customFormat="1" ht="63.75">
      <c r="A109" s="181" t="s">
        <v>748</v>
      </c>
      <c r="B109" s="182" t="s">
        <v>1121</v>
      </c>
      <c r="C109" s="186" t="s">
        <v>12408</v>
      </c>
      <c r="D109" s="230"/>
      <c r="E109" s="182" t="s">
        <v>15913</v>
      </c>
      <c r="F109" s="182" t="s">
        <v>748</v>
      </c>
      <c r="G109" s="182" t="s">
        <v>13217</v>
      </c>
      <c r="H109" s="183"/>
      <c r="I109" s="184" t="s">
        <v>1712</v>
      </c>
      <c r="J109" s="184" t="s">
        <v>1713</v>
      </c>
      <c r="K109" s="224"/>
      <c r="L109" s="224"/>
      <c r="M109" s="224"/>
      <c r="N109" s="224"/>
      <c r="O109" s="224"/>
      <c r="P109" s="185"/>
      <c r="Q109" s="225"/>
      <c r="R109" s="182" t="str">
        <f ca="1">IF(ISERROR($V109),"",OFFSET('Smelter Look-up'!$C$4,$V109-4,0)&amp;"")</f>
        <v>Mineracao Taboca S.A.</v>
      </c>
      <c r="S109" s="181" t="str">
        <f t="shared" ca="1" si="14"/>
        <v>BR</v>
      </c>
      <c r="T109" s="181" t="str">
        <f ca="1">IF(B109="","",IF(ISERROR(MATCH($J109,SorP!$B$1:$B$6226,0)),"",INDIRECT("'SorP'!$A$"&amp;MATCH($S109&amp;$J109,SorP!C:C,0))))</f>
        <v>BR-AM</v>
      </c>
      <c r="U109" s="201"/>
      <c r="V109" s="226">
        <f>IF(C109="",NA(),IF(OR(C109="Smelter not listed",C109="Smelter not yet identified"),MATCH($B109&amp;$D109,'Smelter Look-up'!$J:$J,0),MATCH($B109&amp;$C109,'Smelter Look-up'!$J:$J,0)))</f>
        <v>362</v>
      </c>
      <c r="X109" s="227">
        <f t="shared" si="15"/>
        <v>0</v>
      </c>
      <c r="AB109" s="228" t="str">
        <f t="shared" si="16"/>
        <v>TantalumMineracao Taboca S.A.</v>
      </c>
    </row>
    <row r="110" spans="1:28" s="227" customFormat="1" ht="114.75">
      <c r="A110" s="181" t="s">
        <v>751</v>
      </c>
      <c r="B110" s="182" t="s">
        <v>1121</v>
      </c>
      <c r="C110" s="186" t="s">
        <v>1020</v>
      </c>
      <c r="D110" s="230"/>
      <c r="E110" s="182" t="s">
        <v>15872</v>
      </c>
      <c r="F110" s="182" t="s">
        <v>751</v>
      </c>
      <c r="G110" s="182" t="s">
        <v>13217</v>
      </c>
      <c r="H110" s="183"/>
      <c r="I110" s="184" t="s">
        <v>1718</v>
      </c>
      <c r="J110" s="184" t="s">
        <v>13582</v>
      </c>
      <c r="K110" s="224"/>
      <c r="L110" s="224"/>
      <c r="M110" s="224"/>
      <c r="N110" s="224"/>
      <c r="O110" s="224"/>
      <c r="P110" s="185"/>
      <c r="Q110" s="225"/>
      <c r="R110" s="182" t="str">
        <f ca="1">IF(ISERROR($V110),"",OFFSET('Smelter Look-up'!$C$4,$V110-4,0)&amp;"")</f>
        <v>Ningxia Orient Tantalum Industry Co., Ltd.</v>
      </c>
      <c r="S110" s="181" t="str">
        <f t="shared" ca="1" si="14"/>
        <v>CN</v>
      </c>
      <c r="T110" s="181" t="str">
        <f ca="1">IF(B110="","",IF(ISERROR(MATCH($J110,SorP!$B$1:$B$6226,0)),"",INDIRECT("'SorP'!$A$"&amp;MATCH($S110&amp;$J110,SorP!C:C,0))))</f>
        <v>CN-NX</v>
      </c>
      <c r="U110" s="201"/>
      <c r="V110" s="226">
        <f>IF(C110="",NA(),IF(OR(C110="Smelter not listed",C110="Smelter not yet identified"),MATCH($B110&amp;$D110,'Smelter Look-up'!$J:$J,0),MATCH($B110&amp;$C110,'Smelter Look-up'!$J:$J,0)))</f>
        <v>369</v>
      </c>
      <c r="X110" s="227">
        <f t="shared" si="15"/>
        <v>0</v>
      </c>
      <c r="AB110" s="228" t="str">
        <f t="shared" si="16"/>
        <v>TantalumNingxia Orient Tantalum Industry Co., Ltd.</v>
      </c>
    </row>
    <row r="111" spans="1:28" s="227" customFormat="1" ht="127.5">
      <c r="A111" s="181" t="s">
        <v>753</v>
      </c>
      <c r="B111" s="182" t="s">
        <v>1121</v>
      </c>
      <c r="C111" s="186" t="s">
        <v>13252</v>
      </c>
      <c r="D111" s="230"/>
      <c r="E111" s="182" t="s">
        <v>15872</v>
      </c>
      <c r="F111" s="182" t="s">
        <v>753</v>
      </c>
      <c r="G111" s="182" t="s">
        <v>13217</v>
      </c>
      <c r="H111" s="183"/>
      <c r="I111" s="184" t="s">
        <v>1720</v>
      </c>
      <c r="J111" s="184" t="s">
        <v>13600</v>
      </c>
      <c r="K111" s="224"/>
      <c r="L111" s="224"/>
      <c r="M111" s="224"/>
      <c r="N111" s="224"/>
      <c r="O111" s="224"/>
      <c r="P111" s="185"/>
      <c r="Q111" s="225"/>
      <c r="R111" s="182" t="str">
        <f ca="1">IF(ISERROR($V111),"",OFFSET('Smelter Look-up'!$C$4,$V111-4,0)&amp;"")</f>
        <v>Yanling Jincheng Tantalum &amp; Niobium Co., Ltd.</v>
      </c>
      <c r="S111" s="181" t="str">
        <f t="shared" ca="1" si="14"/>
        <v>CN</v>
      </c>
      <c r="T111" s="181" t="str">
        <f ca="1">IF(B111="","",IF(ISERROR(MATCH($J111,SorP!$B$1:$B$6226,0)),"",INDIRECT("'SorP'!$A$"&amp;MATCH($S111&amp;$J111,SorP!C:C,0))))</f>
        <v>CN-HN</v>
      </c>
      <c r="U111" s="201"/>
      <c r="V111" s="226">
        <f>IF(C111="",NA(),IF(OR(C111="Smelter not listed",C111="Smelter not yet identified"),MATCH($B111&amp;$D111,'Smelter Look-up'!$J:$J,0),MATCH($B111&amp;$C111,'Smelter Look-up'!$J:$J,0)))</f>
        <v>394</v>
      </c>
      <c r="X111" s="227">
        <f t="shared" si="15"/>
        <v>0</v>
      </c>
      <c r="AB111" s="228" t="str">
        <f t="shared" si="16"/>
        <v>TantalumYanling Jincheng Tantalum &amp; Niobium Co., Ltd.</v>
      </c>
    </row>
    <row r="112" spans="1:28" s="227" customFormat="1" ht="63.75">
      <c r="A112" s="181" t="s">
        <v>741</v>
      </c>
      <c r="B112" s="182" t="s">
        <v>1121</v>
      </c>
      <c r="C112" s="186" t="s">
        <v>43</v>
      </c>
      <c r="D112" s="230"/>
      <c r="E112" s="182" t="s">
        <v>15872</v>
      </c>
      <c r="F112" s="182" t="s">
        <v>741</v>
      </c>
      <c r="G112" s="182" t="s">
        <v>13217</v>
      </c>
      <c r="H112" s="183"/>
      <c r="I112" s="184" t="s">
        <v>1705</v>
      </c>
      <c r="J112" s="184" t="s">
        <v>13601</v>
      </c>
      <c r="K112" s="224"/>
      <c r="L112" s="224"/>
      <c r="M112" s="224"/>
      <c r="N112" s="224"/>
      <c r="O112" s="224"/>
      <c r="P112" s="185"/>
      <c r="Q112" s="225"/>
      <c r="R112" s="182" t="str">
        <f ca="1">IF(ISERROR($V112),"",OFFSET('Smelter Look-up'!$C$4,$V112-4,0)&amp;"")</f>
        <v>F&amp;X Electro-Materials Ltd.</v>
      </c>
      <c r="S112" s="181" t="str">
        <f t="shared" ca="1" si="14"/>
        <v>CN</v>
      </c>
      <c r="T112" s="181" t="str">
        <f ca="1">IF(B112="","",IF(ISERROR(MATCH($J112,SorP!$B$1:$B$6226,0)),"",INDIRECT("'SorP'!$A$"&amp;MATCH($S112&amp;$J112,SorP!C:C,0))))</f>
        <v>CN-GD</v>
      </c>
      <c r="U112" s="201"/>
      <c r="V112" s="226">
        <f>IF(C112="",NA(),IF(OR(C112="Smelter not listed",C112="Smelter not yet identified"),MATCH($B112&amp;$D112,'Smelter Look-up'!$J:$J,0),MATCH($B112&amp;$C112,'Smelter Look-up'!$J:$J,0)))</f>
        <v>338</v>
      </c>
      <c r="X112" s="227">
        <f t="shared" si="15"/>
        <v>0</v>
      </c>
      <c r="AB112" s="228" t="str">
        <f t="shared" si="16"/>
        <v>TantalumF&amp;X Electro-Materials Ltd.</v>
      </c>
    </row>
    <row r="113" spans="1:28" s="227" customFormat="1" ht="89.25">
      <c r="A113" s="181" t="s">
        <v>743</v>
      </c>
      <c r="B113" s="182" t="s">
        <v>1121</v>
      </c>
      <c r="C113" s="186" t="s">
        <v>15047</v>
      </c>
      <c r="D113" s="230"/>
      <c r="E113" s="182" t="s">
        <v>15872</v>
      </c>
      <c r="F113" s="182" t="s">
        <v>743</v>
      </c>
      <c r="G113" s="182" t="s">
        <v>13217</v>
      </c>
      <c r="H113" s="183"/>
      <c r="I113" s="184" t="s">
        <v>1707</v>
      </c>
      <c r="J113" s="184" t="s">
        <v>13601</v>
      </c>
      <c r="K113" s="224"/>
      <c r="L113" s="224"/>
      <c r="M113" s="224"/>
      <c r="N113" s="224"/>
      <c r="O113" s="224"/>
      <c r="P113" s="185"/>
      <c r="Q113" s="225"/>
      <c r="R113" s="182" t="str">
        <f ca="1">IF(ISERROR($V113),"",OFFSET('Smelter Look-up'!$C$4,$V113-4,0)&amp;"")</f>
        <v>XIMEI RESOURCES (GUANGDONG) LIMITED</v>
      </c>
      <c r="S113" s="181" t="str">
        <f t="shared" ca="1" si="14"/>
        <v>CN</v>
      </c>
      <c r="T113" s="181" t="str">
        <f ca="1">IF(B113="","",IF(ISERROR(MATCH($J113,SorP!$B$1:$B$6226,0)),"",INDIRECT("'SorP'!$A$"&amp;MATCH($S113&amp;$J113,SorP!C:C,0))))</f>
        <v>CN-GD</v>
      </c>
      <c r="U113" s="201"/>
      <c r="V113" s="226">
        <f>IF(C113="",NA(),IF(OR(C113="Smelter not listed",C113="Smelter not yet identified"),MATCH($B113&amp;$D113,'Smelter Look-up'!$J:$J,0),MATCH($B113&amp;$C113,'Smelter Look-up'!$J:$J,0)))</f>
        <v>391</v>
      </c>
      <c r="X113" s="227">
        <f t="shared" si="15"/>
        <v>0</v>
      </c>
      <c r="AB113" s="228" t="str">
        <f t="shared" si="16"/>
        <v>TantalumXIMEI RESOURCES (GUANGDONG) LIMITED</v>
      </c>
    </row>
    <row r="114" spans="1:28" s="227" customFormat="1" ht="76.5">
      <c r="A114" s="181" t="s">
        <v>745</v>
      </c>
      <c r="B114" s="182" t="s">
        <v>1121</v>
      </c>
      <c r="C114" s="186" t="s">
        <v>44</v>
      </c>
      <c r="D114" s="230"/>
      <c r="E114" s="182" t="s">
        <v>15872</v>
      </c>
      <c r="F114" s="182" t="s">
        <v>745</v>
      </c>
      <c r="G114" s="182" t="s">
        <v>13217</v>
      </c>
      <c r="H114" s="183"/>
      <c r="I114" s="184" t="s">
        <v>1708</v>
      </c>
      <c r="J114" s="184" t="s">
        <v>13596</v>
      </c>
      <c r="K114" s="224"/>
      <c r="L114" s="224"/>
      <c r="M114" s="224"/>
      <c r="N114" s="224"/>
      <c r="O114" s="224"/>
      <c r="P114" s="185"/>
      <c r="Q114" s="225"/>
      <c r="R114" s="182" t="str">
        <f ca="1">IF(ISERROR($V114),"",OFFSET('Smelter Look-up'!$C$4,$V114-4,0)&amp;"")</f>
        <v>Jiujiang Tanbre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354</v>
      </c>
      <c r="X114" s="227">
        <f t="shared" si="15"/>
        <v>0</v>
      </c>
      <c r="AB114" s="228" t="str">
        <f t="shared" si="16"/>
        <v>TantalumJiujiang Tanbre Co., Ltd.</v>
      </c>
    </row>
    <row r="115" spans="1:28" s="227" customFormat="1" ht="127.5">
      <c r="A115" s="181" t="s">
        <v>392</v>
      </c>
      <c r="B115" s="182" t="s">
        <v>1121</v>
      </c>
      <c r="C115" s="186" t="s">
        <v>1</v>
      </c>
      <c r="D115" s="230"/>
      <c r="E115" s="182" t="s">
        <v>15872</v>
      </c>
      <c r="F115" s="182" t="s">
        <v>392</v>
      </c>
      <c r="G115" s="182" t="s">
        <v>13217</v>
      </c>
      <c r="H115" s="183"/>
      <c r="I115" s="184" t="s">
        <v>1728</v>
      </c>
      <c r="J115" s="184" t="s">
        <v>13600</v>
      </c>
      <c r="K115" s="224"/>
      <c r="L115" s="224"/>
      <c r="M115" s="224"/>
      <c r="N115" s="224"/>
      <c r="O115" s="224"/>
      <c r="P115" s="185"/>
      <c r="Q115" s="225"/>
      <c r="R115" s="182" t="str">
        <f ca="1">IF(ISERROR($V115),"",OFFSET('Smelter Look-up'!$C$4,$V115-4,0)&amp;"")</f>
        <v>Hengyang King Xing Lifeng New Materials Co., Ltd.</v>
      </c>
      <c r="S115" s="181" t="str">
        <f t="shared" ca="1" si="14"/>
        <v>CN</v>
      </c>
      <c r="T115" s="181" t="str">
        <f ca="1">IF(B115="","",IF(ISERROR(MATCH($J115,SorP!$B$1:$B$6226,0)),"",INDIRECT("'SorP'!$A$"&amp;MATCH($S115&amp;$J115,SorP!C:C,0))))</f>
        <v>CN-HN</v>
      </c>
      <c r="U115" s="201"/>
      <c r="V115" s="226">
        <f>IF(C115="",NA(),IF(OR(C115="Smelter not listed",C115="Smelter not yet identified"),MATCH($B115&amp;$D115,'Smelter Look-up'!$J:$J,0),MATCH($B115&amp;$C115,'Smelter Look-up'!$J:$J,0)))</f>
        <v>349</v>
      </c>
      <c r="X115" s="227">
        <f t="shared" si="15"/>
        <v>0</v>
      </c>
      <c r="AB115" s="228" t="str">
        <f t="shared" si="16"/>
        <v>TantalumHengyang King Xing Lifeng New Materials Co., Ltd.</v>
      </c>
    </row>
    <row r="116" spans="1:28" s="227" customFormat="1" ht="127.5">
      <c r="A116" s="181" t="s">
        <v>1387</v>
      </c>
      <c r="B116" s="182" t="s">
        <v>1121</v>
      </c>
      <c r="C116" s="186" t="s">
        <v>2153</v>
      </c>
      <c r="D116" s="230"/>
      <c r="E116" s="182" t="s">
        <v>15872</v>
      </c>
      <c r="F116" s="182" t="s">
        <v>1387</v>
      </c>
      <c r="G116" s="182" t="s">
        <v>13217</v>
      </c>
      <c r="H116" s="183"/>
      <c r="I116" s="184" t="s">
        <v>1708</v>
      </c>
      <c r="J116" s="184" t="s">
        <v>13596</v>
      </c>
      <c r="K116" s="224"/>
      <c r="L116" s="224"/>
      <c r="M116" s="224"/>
      <c r="N116" s="224"/>
      <c r="O116" s="224"/>
      <c r="P116" s="185"/>
      <c r="Q116" s="225"/>
      <c r="R116" s="182" t="str">
        <f ca="1">IF(ISERROR($V116),"",OFFSET('Smelter Look-up'!$C$4,$V116-4,0)&amp;"")</f>
        <v>Jiujiang Zhongao Tantalum &amp; Niobium Co., Ltd.</v>
      </c>
      <c r="S116" s="181" t="str">
        <f t="shared" ca="1" si="14"/>
        <v>CN</v>
      </c>
      <c r="T116" s="181" t="str">
        <f ca="1">IF(B116="","",IF(ISERROR(MATCH($J116,SorP!$B$1:$B$6226,0)),"",INDIRECT("'SorP'!$A$"&amp;MATCH($S116&amp;$J116,SorP!C:C,0))))</f>
        <v>CN-JX</v>
      </c>
      <c r="U116" s="201"/>
      <c r="V116" s="226">
        <f>IF(C116="",NA(),IF(OR(C116="Smelter not listed",C116="Smelter not yet identified"),MATCH($B116&amp;$D116,'Smelter Look-up'!$J:$J,0),MATCH($B116&amp;$C116,'Smelter Look-up'!$J:$J,0)))</f>
        <v>355</v>
      </c>
      <c r="X116" s="227">
        <f t="shared" si="15"/>
        <v>0</v>
      </c>
      <c r="AB116" s="228" t="str">
        <f t="shared" si="16"/>
        <v>TantalumJiujiang Zhongao Tantalum &amp; Niobium Co., Ltd.</v>
      </c>
    </row>
    <row r="117" spans="1:28" s="227" customFormat="1" ht="114.75">
      <c r="A117" s="181" t="s">
        <v>1386</v>
      </c>
      <c r="B117" s="182" t="s">
        <v>1121</v>
      </c>
      <c r="C117" s="186" t="s">
        <v>2156</v>
      </c>
      <c r="D117" s="230"/>
      <c r="E117" s="182" t="s">
        <v>15872</v>
      </c>
      <c r="F117" s="182" t="s">
        <v>1386</v>
      </c>
      <c r="G117" s="182" t="s">
        <v>13217</v>
      </c>
      <c r="H117" s="183"/>
      <c r="I117" s="184" t="s">
        <v>1731</v>
      </c>
      <c r="J117" s="184" t="s">
        <v>13596</v>
      </c>
      <c r="K117" s="224"/>
      <c r="L117" s="224"/>
      <c r="M117" s="224"/>
      <c r="N117" s="224"/>
      <c r="O117" s="224"/>
      <c r="P117" s="185"/>
      <c r="Q117" s="225"/>
      <c r="R117" s="182" t="str">
        <f ca="1">IF(ISERROR($V117),"",OFFSET('Smelter Look-up'!$C$4,$V117-4,0)&amp;"")</f>
        <v>Jiangxi Dinghai Tantalum &amp; Niobium Co., Ltd.</v>
      </c>
      <c r="S117" s="181" t="str">
        <f t="shared" ca="1" si="14"/>
        <v>CN</v>
      </c>
      <c r="T117" s="181" t="str">
        <f ca="1">IF(B117="","",IF(ISERROR(MATCH($J117,SorP!$B$1:$B$6226,0)),"",INDIRECT("'SorP'!$A$"&amp;MATCH($S117&amp;$J117,SorP!C:C,0))))</f>
        <v>CN-JX</v>
      </c>
      <c r="U117" s="201"/>
      <c r="V117" s="226">
        <f>IF(C117="",NA(),IF(OR(C117="Smelter not listed",C117="Smelter not yet identified"),MATCH($B117&amp;$D117,'Smelter Look-up'!$J:$J,0),MATCH($B117&amp;$C117,'Smelter Look-up'!$J:$J,0)))</f>
        <v>350</v>
      </c>
      <c r="X117" s="227">
        <f t="shared" si="15"/>
        <v>0</v>
      </c>
      <c r="AB117" s="228" t="str">
        <f t="shared" si="16"/>
        <v>TantalumJiangxi Dinghai Tantalum &amp; Niobium Co., Ltd.</v>
      </c>
    </row>
    <row r="118" spans="1:28" s="227" customFormat="1" ht="153">
      <c r="A118" s="181" t="s">
        <v>15054</v>
      </c>
      <c r="B118" s="182" t="s">
        <v>1121</v>
      </c>
      <c r="C118" s="186" t="s">
        <v>15432</v>
      </c>
      <c r="D118" s="230"/>
      <c r="E118" s="182" t="s">
        <v>15872</v>
      </c>
      <c r="F118" s="182" t="s">
        <v>15054</v>
      </c>
      <c r="G118" s="182" t="s">
        <v>13217</v>
      </c>
      <c r="H118" s="183"/>
      <c r="I118" s="184" t="s">
        <v>15106</v>
      </c>
      <c r="J118" s="184" t="s">
        <v>13609</v>
      </c>
      <c r="K118" s="224"/>
      <c r="L118" s="224"/>
      <c r="M118" s="224"/>
      <c r="N118" s="224"/>
      <c r="O118" s="224"/>
      <c r="P118" s="185"/>
      <c r="Q118" s="225"/>
      <c r="R118" s="182" t="str">
        <f ca="1">IF(ISERROR($V118),"",OFFSET('Smelter Look-up'!$C$4,$V118-4,0)&amp;"")</f>
        <v>RFH Yancheng Jinye New Material Technology Co., Ltd.</v>
      </c>
      <c r="S118" s="181" t="str">
        <f t="shared" ca="1" si="14"/>
        <v>CN</v>
      </c>
      <c r="T118" s="181" t="str">
        <f ca="1">IF(B118="","",IF(ISERROR(MATCH($J118,SorP!$B$1:$B$6226,0)),"",INDIRECT("'SorP'!$A$"&amp;MATCH($S118&amp;$J118,SorP!C:C,0))))</f>
        <v>CN-JS</v>
      </c>
      <c r="U118" s="201"/>
      <c r="V118" s="226">
        <f>IF(C118="",NA(),IF(OR(C118="Smelter not listed",C118="Smelter not yet identified"),MATCH($B118&amp;$D118,'Smelter Look-up'!$J:$J,0),MATCH($B118&amp;$C118,'Smelter Look-up'!$J:$J,0)))</f>
        <v>378</v>
      </c>
      <c r="X118" s="227">
        <f t="shared" si="15"/>
        <v>0</v>
      </c>
      <c r="AB118" s="228" t="str">
        <f t="shared" si="16"/>
        <v>TantalumRFH Yancheng Jinye New Material Technology Co., Ltd.</v>
      </c>
    </row>
    <row r="119" spans="1:28" s="227" customFormat="1" ht="89.25">
      <c r="A119" s="181" t="s">
        <v>2253</v>
      </c>
      <c r="B119" s="182" t="s">
        <v>1121</v>
      </c>
      <c r="C119" s="186" t="s">
        <v>2252</v>
      </c>
      <c r="D119" s="230"/>
      <c r="E119" s="182" t="s">
        <v>15872</v>
      </c>
      <c r="F119" s="182" t="s">
        <v>2253</v>
      </c>
      <c r="G119" s="182" t="s">
        <v>13217</v>
      </c>
      <c r="H119" s="183"/>
      <c r="I119" s="184" t="s">
        <v>1727</v>
      </c>
      <c r="J119" s="184" t="s">
        <v>13596</v>
      </c>
      <c r="K119" s="224"/>
      <c r="L119" s="224"/>
      <c r="M119" s="224"/>
      <c r="N119" s="224"/>
      <c r="O119" s="224"/>
      <c r="P119" s="185"/>
      <c r="Q119" s="225"/>
      <c r="R119" s="182" t="str">
        <f ca="1">IF(ISERROR($V119),"",OFFSET('Smelter Look-up'!$C$4,$V119-4,0)&amp;"")</f>
        <v>Jiangxi Tuohong New Raw Material</v>
      </c>
      <c r="S119" s="181" t="str">
        <f t="shared" ca="1" si="14"/>
        <v>CN</v>
      </c>
      <c r="T119" s="181" t="str">
        <f ca="1">IF(B119="","",IF(ISERROR(MATCH($J119,SorP!$B$1:$B$6226,0)),"",INDIRECT("'SorP'!$A$"&amp;MATCH($S119&amp;$J119,SorP!C:C,0))))</f>
        <v>CN-JX</v>
      </c>
      <c r="U119" s="201"/>
      <c r="V119" s="226">
        <f>IF(C119="",NA(),IF(OR(C119="Smelter not listed",C119="Smelter not yet identified"),MATCH($B119&amp;$D119,'Smelter Look-up'!$J:$J,0),MATCH($B119&amp;$C119,'Smelter Look-up'!$J:$J,0)))</f>
        <v>351</v>
      </c>
      <c r="X119" s="227">
        <f t="shared" si="15"/>
        <v>0</v>
      </c>
      <c r="AB119" s="228" t="str">
        <f t="shared" si="16"/>
        <v>TantalumJiangxi Tuohong New Raw Material</v>
      </c>
    </row>
    <row r="120" spans="1:28" s="227" customFormat="1" ht="89.25">
      <c r="A120" s="181" t="s">
        <v>1410</v>
      </c>
      <c r="B120" s="182" t="s">
        <v>1121</v>
      </c>
      <c r="C120" s="186" t="s">
        <v>15050</v>
      </c>
      <c r="D120" s="230"/>
      <c r="E120" s="182" t="s">
        <v>15914</v>
      </c>
      <c r="F120" s="182" t="s">
        <v>1410</v>
      </c>
      <c r="G120" s="182" t="s">
        <v>13217</v>
      </c>
      <c r="H120" s="183"/>
      <c r="I120" s="184" t="s">
        <v>1737</v>
      </c>
      <c r="J120" s="184" t="s">
        <v>1536</v>
      </c>
      <c r="K120" s="224"/>
      <c r="L120" s="224"/>
      <c r="M120" s="224"/>
      <c r="N120" s="224"/>
      <c r="O120" s="224"/>
      <c r="P120" s="185"/>
      <c r="Q120" s="225"/>
      <c r="R120" s="182" t="str">
        <f ca="1">IF(ISERROR($V120),"",OFFSET('Smelter Look-up'!$C$4,$V120-4,0)&amp;"")</f>
        <v>TANIOBIS Smelting GmbH &amp; Co. KG</v>
      </c>
      <c r="S120" s="181" t="str">
        <f t="shared" ca="1" si="14"/>
        <v>DE</v>
      </c>
      <c r="T120" s="181" t="str">
        <f ca="1">IF(B120="","",IF(ISERROR(MATCH($J120,SorP!$B$1:$B$6226,0)),"",INDIRECT("'SorP'!$A$"&amp;MATCH($S120&amp;$J120,SorP!C:C,0))))</f>
        <v>DE-BW</v>
      </c>
      <c r="U120" s="201"/>
      <c r="V120" s="226">
        <f>IF(C120="",NA(),IF(OR(C120="Smelter not listed",C120="Smelter not yet identified"),MATCH($B120&amp;$D120,'Smelter Look-up'!$J:$J,0),MATCH($B120&amp;$C120,'Smelter Look-up'!$J:$J,0)))</f>
        <v>387</v>
      </c>
      <c r="X120" s="227">
        <f t="shared" si="15"/>
        <v>0</v>
      </c>
      <c r="AB120" s="228" t="str">
        <f t="shared" si="16"/>
        <v>TantalumTANIOBIS Smelting GmbH &amp; Co. KG</v>
      </c>
    </row>
    <row r="121" spans="1:28" s="227" customFormat="1" ht="51">
      <c r="A121" s="181" t="s">
        <v>1405</v>
      </c>
      <c r="B121" s="182" t="s">
        <v>1121</v>
      </c>
      <c r="C121" s="186" t="s">
        <v>15051</v>
      </c>
      <c r="D121" s="230"/>
      <c r="E121" s="182" t="s">
        <v>15914</v>
      </c>
      <c r="F121" s="182" t="s">
        <v>1405</v>
      </c>
      <c r="G121" s="182" t="s">
        <v>13217</v>
      </c>
      <c r="H121" s="183"/>
      <c r="I121" s="184" t="s">
        <v>1736</v>
      </c>
      <c r="J121" s="184" t="s">
        <v>4228</v>
      </c>
      <c r="K121" s="224"/>
      <c r="L121" s="224"/>
      <c r="M121" s="224"/>
      <c r="N121" s="224"/>
      <c r="O121" s="224"/>
      <c r="P121" s="185"/>
      <c r="Q121" s="225"/>
      <c r="R121" s="182" t="str">
        <f ca="1">IF(ISERROR($V121),"",OFFSET('Smelter Look-up'!$C$4,$V121-4,0)&amp;"")</f>
        <v>TANIOBIS GmbH</v>
      </c>
      <c r="S121" s="181" t="str">
        <f t="shared" ca="1" si="14"/>
        <v>DE</v>
      </c>
      <c r="T121" s="181" t="str">
        <f ca="1">IF(B121="","",IF(ISERROR(MATCH($J121,SorP!$B$1:$B$6226,0)),"",INDIRECT("'SorP'!$A$"&amp;MATCH($S121&amp;$J121,SorP!C:C,0))))</f>
        <v>DE-NI</v>
      </c>
      <c r="U121" s="201"/>
      <c r="V121" s="226">
        <f>IF(C121="",NA(),IF(OR(C121="Smelter not listed",C121="Smelter not yet identified"),MATCH($B121&amp;$D121,'Smelter Look-up'!$J:$J,0),MATCH($B121&amp;$C121,'Smelter Look-up'!$J:$J,0)))</f>
        <v>385</v>
      </c>
      <c r="X121" s="227">
        <f t="shared" si="15"/>
        <v>0</v>
      </c>
      <c r="AB121" s="228" t="str">
        <f t="shared" si="16"/>
        <v>TantalumTANIOBIS GmbH</v>
      </c>
    </row>
    <row r="122" spans="1:28" s="227" customFormat="1" ht="51">
      <c r="A122" s="181" t="s">
        <v>750</v>
      </c>
      <c r="B122" s="182" t="s">
        <v>1121</v>
      </c>
      <c r="C122" s="186" t="s">
        <v>2509</v>
      </c>
      <c r="D122" s="230"/>
      <c r="E122" s="182" t="s">
        <v>15915</v>
      </c>
      <c r="F122" s="182" t="s">
        <v>750</v>
      </c>
      <c r="G122" s="182" t="s">
        <v>13217</v>
      </c>
      <c r="H122" s="183"/>
      <c r="I122" s="184" t="s">
        <v>1716</v>
      </c>
      <c r="J122" s="184" t="s">
        <v>1717</v>
      </c>
      <c r="K122" s="224"/>
      <c r="L122" s="224"/>
      <c r="M122" s="224"/>
      <c r="N122" s="224"/>
      <c r="O122" s="224"/>
      <c r="P122" s="185"/>
      <c r="Q122" s="225"/>
      <c r="R122" s="182" t="str">
        <f ca="1">IF(ISERROR($V122),"",OFFSET('Smelter Look-up'!$C$4,$V122-4,0)&amp;"")</f>
        <v>NPM Silmet AS</v>
      </c>
      <c r="S122" s="181" t="str">
        <f t="shared" ca="1" si="14"/>
        <v>EE</v>
      </c>
      <c r="T122" s="181" t="str">
        <f ca="1">IF(B122="","",IF(ISERROR(MATCH($J122,SorP!$B$1:$B$6226,0)),"",INDIRECT("'SorP'!$A$"&amp;MATCH($S122&amp;$J122,SorP!C:C,0))))</f>
        <v>EE-45</v>
      </c>
      <c r="U122" s="201"/>
      <c r="V122" s="226">
        <f>IF(C122="",NA(),IF(OR(C122="Smelter not listed",C122="Smelter not yet identified"),MATCH($B122&amp;$D122,'Smelter Look-up'!$J:$J,0),MATCH($B122&amp;$C122,'Smelter Look-up'!$J:$J,0)))</f>
        <v>370</v>
      </c>
      <c r="X122" s="227">
        <f t="shared" si="15"/>
        <v>0</v>
      </c>
      <c r="AB122" s="228" t="str">
        <f t="shared" si="16"/>
        <v>TantalumNPM Silmet AS</v>
      </c>
    </row>
    <row r="123" spans="1:28" s="227" customFormat="1" ht="89.25">
      <c r="A123" s="181" t="s">
        <v>747</v>
      </c>
      <c r="B123" s="182" t="s">
        <v>1121</v>
      </c>
      <c r="C123" s="186" t="s">
        <v>2136</v>
      </c>
      <c r="D123" s="230"/>
      <c r="E123" s="182" t="s">
        <v>15916</v>
      </c>
      <c r="F123" s="182" t="s">
        <v>747</v>
      </c>
      <c r="G123" s="182" t="s">
        <v>13217</v>
      </c>
      <c r="H123" s="183"/>
      <c r="I123" s="184" t="s">
        <v>1710</v>
      </c>
      <c r="J123" s="184" t="s">
        <v>15410</v>
      </c>
      <c r="K123" s="224"/>
      <c r="L123" s="224"/>
      <c r="M123" s="224"/>
      <c r="N123" s="224"/>
      <c r="O123" s="224"/>
      <c r="P123" s="185"/>
      <c r="Q123" s="225"/>
      <c r="R123" s="182" t="str">
        <f ca="1">IF(ISERROR($V123),"",OFFSET('Smelter Look-up'!$C$4,$V123-4,0)&amp;"")</f>
        <v>Metallurgical Products India Pvt., Ltd.</v>
      </c>
      <c r="S123" s="181" t="str">
        <f t="shared" ca="1" si="14"/>
        <v>IN</v>
      </c>
      <c r="T123" s="181" t="str">
        <f ca="1">IF(B123="","",IF(ISERROR(MATCH($J123,SorP!$B$1:$B$6226,0)),"",INDIRECT("'SorP'!$A$"&amp;MATCH($S123&amp;$J123,SorP!C:C,0))))</f>
        <v>IN-MH</v>
      </c>
      <c r="U123" s="201"/>
      <c r="V123" s="226">
        <f>IF(C123="",NA(),IF(OR(C123="Smelter not listed",C123="Smelter not yet identified"),MATCH($B123&amp;$D123,'Smelter Look-up'!$J:$J,0),MATCH($B123&amp;$C123,'Smelter Look-up'!$J:$J,0)))</f>
        <v>361</v>
      </c>
      <c r="X123" s="227">
        <f t="shared" si="15"/>
        <v>0</v>
      </c>
      <c r="AB123" s="228" t="str">
        <f t="shared" si="16"/>
        <v>TantalumMetallurgical Products India Pvt., Ltd.</v>
      </c>
    </row>
    <row r="124" spans="1:28" s="227" customFormat="1" ht="89.25">
      <c r="A124" s="181" t="s">
        <v>749</v>
      </c>
      <c r="B124" s="182" t="s">
        <v>1121</v>
      </c>
      <c r="C124" s="186" t="s">
        <v>1218</v>
      </c>
      <c r="D124" s="230"/>
      <c r="E124" s="182" t="s">
        <v>15917</v>
      </c>
      <c r="F124" s="182" t="s">
        <v>749</v>
      </c>
      <c r="G124" s="182" t="s">
        <v>13217</v>
      </c>
      <c r="H124" s="183"/>
      <c r="I124" s="184" t="s">
        <v>1714</v>
      </c>
      <c r="J124" s="184" t="s">
        <v>1715</v>
      </c>
      <c r="K124" s="224"/>
      <c r="L124" s="224"/>
      <c r="M124" s="224"/>
      <c r="N124" s="224"/>
      <c r="O124" s="224"/>
      <c r="P124" s="185"/>
      <c r="Q124" s="225"/>
      <c r="R124" s="182" t="str">
        <f ca="1">IF(ISERROR($V124),"",OFFSET('Smelter Look-up'!$C$4,$V124-4,0)&amp;"")</f>
        <v>Mitsui Mining and Smelting Co., Ltd.</v>
      </c>
      <c r="S124" s="181" t="str">
        <f t="shared" ca="1" si="14"/>
        <v>JP</v>
      </c>
      <c r="T124" s="181" t="str">
        <f ca="1">IF(B124="","",IF(ISERROR(MATCH($J124,SorP!$B$1:$B$6226,0)),"",INDIRECT("'SorP'!$A$"&amp;MATCH($S124&amp;$J124,SorP!C:C,0))))</f>
        <v>JP-40</v>
      </c>
      <c r="U124" s="201"/>
      <c r="V124" s="226">
        <f>IF(C124="",NA(),IF(OR(C124="Smelter not listed",C124="Smelter not yet identified"),MATCH($B124&amp;$D124,'Smelter Look-up'!$J:$J,0),MATCH($B124&amp;$C124,'Smelter Look-up'!$J:$J,0)))</f>
        <v>366</v>
      </c>
      <c r="X124" s="227">
        <f t="shared" si="15"/>
        <v>0</v>
      </c>
      <c r="AB124" s="228" t="str">
        <f t="shared" si="16"/>
        <v>TantalumMitsui Mining and Smelting Co., Ltd.</v>
      </c>
    </row>
    <row r="125" spans="1:28" s="227" customFormat="1" ht="76.5">
      <c r="A125" s="181" t="s">
        <v>1409</v>
      </c>
      <c r="B125" s="182" t="s">
        <v>1121</v>
      </c>
      <c r="C125" s="186" t="s">
        <v>15049</v>
      </c>
      <c r="D125" s="230"/>
      <c r="E125" s="182" t="s">
        <v>15917</v>
      </c>
      <c r="F125" s="182" t="s">
        <v>1409</v>
      </c>
      <c r="G125" s="182" t="s">
        <v>13217</v>
      </c>
      <c r="H125" s="183"/>
      <c r="I125" s="184" t="s">
        <v>15918</v>
      </c>
      <c r="J125" s="184" t="s">
        <v>1739</v>
      </c>
      <c r="K125" s="224"/>
      <c r="L125" s="224"/>
      <c r="M125" s="224"/>
      <c r="N125" s="224"/>
      <c r="O125" s="224"/>
      <c r="P125" s="185"/>
      <c r="Q125" s="225"/>
      <c r="R125" s="182" t="str">
        <f ca="1">IF(ISERROR($V125),"",OFFSET('Smelter Look-up'!$C$4,$V125-4,0)&amp;"")</f>
        <v>TANIOBIS Japan Co., Ltd.</v>
      </c>
      <c r="S125" s="181" t="str">
        <f t="shared" ca="1" si="14"/>
        <v>JP</v>
      </c>
      <c r="T125" s="181" t="str">
        <f ca="1">IF(B125="","",IF(ISERROR(MATCH($J125,SorP!$B$1:$B$6226,0)),"",INDIRECT("'SorP'!$A$"&amp;MATCH($S125&amp;$J125,SorP!C:C,0))))</f>
        <v>JP-08</v>
      </c>
      <c r="U125" s="201"/>
      <c r="V125" s="226">
        <f>IF(C125="",NA(),IF(OR(C125="Smelter not listed",C125="Smelter not yet identified"),MATCH($B125&amp;$D125,'Smelter Look-up'!$J:$J,0),MATCH($B125&amp;$C125,'Smelter Look-up'!$J:$J,0)))</f>
        <v>386</v>
      </c>
      <c r="X125" s="227">
        <f t="shared" si="15"/>
        <v>0</v>
      </c>
      <c r="AB125" s="228" t="str">
        <f t="shared" si="16"/>
        <v>TantalumTANIOBIS Japan Co., Ltd.</v>
      </c>
    </row>
    <row r="126" spans="1:28" s="227" customFormat="1" ht="76.5">
      <c r="A126" s="181" t="s">
        <v>757</v>
      </c>
      <c r="B126" s="182" t="s">
        <v>1121</v>
      </c>
      <c r="C126" s="186" t="s">
        <v>1726</v>
      </c>
      <c r="D126" s="230"/>
      <c r="E126" s="182" t="s">
        <v>15919</v>
      </c>
      <c r="F126" s="182" t="s">
        <v>757</v>
      </c>
      <c r="G126" s="182" t="s">
        <v>13217</v>
      </c>
      <c r="H126" s="183"/>
      <c r="I126" s="184" t="s">
        <v>1598</v>
      </c>
      <c r="J126" s="184" t="s">
        <v>7036</v>
      </c>
      <c r="K126" s="224"/>
      <c r="L126" s="224"/>
      <c r="M126" s="224"/>
      <c r="N126" s="224"/>
      <c r="O126" s="224"/>
      <c r="P126" s="185"/>
      <c r="Q126" s="225"/>
      <c r="R126" s="182" t="str">
        <f ca="1">IF(ISERROR($V126),"",OFFSET('Smelter Look-up'!$C$4,$V126-4,0)&amp;"")</f>
        <v>Ulba Metallurgical Plant JSC</v>
      </c>
      <c r="S126" s="181" t="str">
        <f t="shared" ca="1" si="14"/>
        <v>KZ</v>
      </c>
      <c r="T126" s="181" t="str">
        <f ca="1">IF(B126="","",IF(ISERROR(MATCH($J126,SorP!$B$1:$B$6226,0)),"",INDIRECT("'SorP'!$A$"&amp;MATCH($S126&amp;$J126,SorP!C:C,0))))</f>
        <v>KZ-KAR</v>
      </c>
      <c r="U126" s="201"/>
      <c r="V126" s="226">
        <f>IF(C126="",NA(),IF(OR(C126="Smelter not listed",C126="Smelter not yet identified"),MATCH($B126&amp;$D126,'Smelter Look-up'!$J:$J,0),MATCH($B126&amp;$C126,'Smelter Look-up'!$J:$J,0)))</f>
        <v>390</v>
      </c>
      <c r="X126" s="227">
        <f t="shared" si="15"/>
        <v>0</v>
      </c>
      <c r="AB126" s="228" t="str">
        <f t="shared" si="16"/>
        <v>TantalumUlba Metallurgical Plant JSC</v>
      </c>
    </row>
    <row r="127" spans="1:28" s="227" customFormat="1" ht="63.75">
      <c r="A127" s="181" t="s">
        <v>1404</v>
      </c>
      <c r="B127" s="182" t="s">
        <v>1121</v>
      </c>
      <c r="C127" s="186" t="s">
        <v>15048</v>
      </c>
      <c r="D127" s="230"/>
      <c r="E127" s="182" t="s">
        <v>15920</v>
      </c>
      <c r="F127" s="182" t="s">
        <v>1404</v>
      </c>
      <c r="G127" s="182" t="s">
        <v>13217</v>
      </c>
      <c r="H127" s="183"/>
      <c r="I127" s="184" t="s">
        <v>1734</v>
      </c>
      <c r="J127" s="184" t="s">
        <v>1735</v>
      </c>
      <c r="K127" s="224"/>
      <c r="L127" s="224"/>
      <c r="M127" s="224"/>
      <c r="N127" s="224"/>
      <c r="O127" s="224"/>
      <c r="P127" s="185"/>
      <c r="Q127" s="225"/>
      <c r="R127" s="182" t="str">
        <f ca="1">IF(ISERROR($V127),"",OFFSET('Smelter Look-up'!$C$4,$V127-4,0)&amp;"")</f>
        <v>TANIOBIS Co., Ltd.</v>
      </c>
      <c r="S127" s="181" t="str">
        <f t="shared" ca="1" si="14"/>
        <v>TH</v>
      </c>
      <c r="T127" s="181" t="str">
        <f ca="1">IF(B127="","",IF(ISERROR(MATCH($J127,SorP!$B$1:$B$6226,0)),"",INDIRECT("'SorP'!$A$"&amp;MATCH($S127&amp;$J127,SorP!C:C,0))))</f>
        <v>TH-21</v>
      </c>
      <c r="U127" s="201"/>
      <c r="V127" s="226">
        <f>IF(C127="",NA(),IF(OR(C127="Smelter not listed",C127="Smelter not yet identified"),MATCH($B127&amp;$D127,'Smelter Look-up'!$J:$J,0),MATCH($B127&amp;$C127,'Smelter Look-up'!$J:$J,0)))</f>
        <v>384</v>
      </c>
      <c r="X127" s="227">
        <f t="shared" si="15"/>
        <v>0</v>
      </c>
      <c r="AB127" s="228" t="str">
        <f t="shared" si="16"/>
        <v>TantalumTANIOBIS Co., Ltd.</v>
      </c>
    </row>
    <row r="128" spans="1:28" s="227" customFormat="1" ht="63.75">
      <c r="A128" s="181" t="s">
        <v>1407</v>
      </c>
      <c r="B128" s="182" t="s">
        <v>1121</v>
      </c>
      <c r="C128" s="186" t="s">
        <v>15493</v>
      </c>
      <c r="D128" s="230"/>
      <c r="E128" s="182" t="s">
        <v>15921</v>
      </c>
      <c r="F128" s="182" t="s">
        <v>1407</v>
      </c>
      <c r="G128" s="182" t="s">
        <v>13217</v>
      </c>
      <c r="H128" s="183"/>
      <c r="I128" s="184" t="s">
        <v>1738</v>
      </c>
      <c r="J128" s="184" t="s">
        <v>1617</v>
      </c>
      <c r="K128" s="224"/>
      <c r="L128" s="224"/>
      <c r="M128" s="224"/>
      <c r="N128" s="224"/>
      <c r="O128" s="224"/>
      <c r="P128" s="185"/>
      <c r="Q128" s="225"/>
      <c r="R128" s="182" t="str">
        <f ca="1">IF(ISERROR($V128),"",OFFSET('Smelter Look-up'!$C$4,$V128-4,0)&amp;"")</f>
        <v>Materion Newton Inc.</v>
      </c>
      <c r="S128" s="181" t="str">
        <f t="shared" ca="1" si="14"/>
        <v>US</v>
      </c>
      <c r="T128" s="181" t="str">
        <f ca="1">IF(B128="","",IF(ISERROR(MATCH($J128,SorP!$B$1:$B$6226,0)),"",INDIRECT("'SorP'!$A$"&amp;MATCH($S128&amp;$J128,SorP!C:C,0))))</f>
        <v>US-MA</v>
      </c>
      <c r="U128" s="201"/>
      <c r="V128" s="226">
        <f>IF(C128="",NA(),IF(OR(C128="Smelter not listed",C128="Smelter not yet identified"),MATCH($B128&amp;$D128,'Smelter Look-up'!$J:$J,0),MATCH($B128&amp;$C128,'Smelter Look-up'!$J:$J,0)))</f>
        <v>359</v>
      </c>
      <c r="X128" s="227">
        <f t="shared" si="15"/>
        <v>0</v>
      </c>
      <c r="AB128" s="228" t="str">
        <f t="shared" si="16"/>
        <v>TantalumMaterion Newton Inc.</v>
      </c>
    </row>
    <row r="129" spans="1:28" s="227" customFormat="1" ht="38.25">
      <c r="A129" s="181" t="s">
        <v>756</v>
      </c>
      <c r="B129" s="182" t="s">
        <v>1121</v>
      </c>
      <c r="C129" s="186" t="s">
        <v>1723</v>
      </c>
      <c r="D129" s="230"/>
      <c r="E129" s="182" t="s">
        <v>15921</v>
      </c>
      <c r="F129" s="182" t="s">
        <v>756</v>
      </c>
      <c r="G129" s="182" t="s">
        <v>13217</v>
      </c>
      <c r="H129" s="183"/>
      <c r="I129" s="184" t="s">
        <v>1724</v>
      </c>
      <c r="J129" s="184" t="s">
        <v>1725</v>
      </c>
      <c r="K129" s="224"/>
      <c r="L129" s="224"/>
      <c r="M129" s="224"/>
      <c r="N129" s="224"/>
      <c r="O129" s="224"/>
      <c r="P129" s="185"/>
      <c r="Q129" s="225"/>
      <c r="R129" s="182" t="str">
        <f ca="1">IF(ISERROR($V129),"",OFFSET('Smelter Look-up'!$C$4,$V129-4,0)&amp;"")</f>
        <v>Telex Metals</v>
      </c>
      <c r="S129" s="181" t="str">
        <f t="shared" ca="1" si="14"/>
        <v>US</v>
      </c>
      <c r="T129" s="181" t="str">
        <f ca="1">IF(B129="","",IF(ISERROR(MATCH($J129,SorP!$B$1:$B$6226,0)),"",INDIRECT("'SorP'!$A$"&amp;MATCH($S129&amp;$J129,SorP!C:C,0))))</f>
        <v>US-PA</v>
      </c>
      <c r="U129" s="201"/>
      <c r="V129" s="226">
        <f>IF(C129="",NA(),IF(OR(C129="Smelter not listed",C129="Smelter not yet identified"),MATCH($B129&amp;$D129,'Smelter Look-up'!$J:$J,0),MATCH($B129&amp;$C129,'Smelter Look-up'!$J:$J,0)))</f>
        <v>388</v>
      </c>
      <c r="X129" s="227">
        <f t="shared" si="15"/>
        <v>0</v>
      </c>
      <c r="AB129" s="228" t="str">
        <f t="shared" si="16"/>
        <v>TantalumTelex Metals</v>
      </c>
    </row>
    <row r="130" spans="1:28" s="227" customFormat="1" ht="63.75">
      <c r="A130" s="181" t="s">
        <v>1384</v>
      </c>
      <c r="B130" s="182" t="s">
        <v>1121</v>
      </c>
      <c r="C130" s="186" t="s">
        <v>1383</v>
      </c>
      <c r="D130" s="230"/>
      <c r="E130" s="182" t="s">
        <v>15921</v>
      </c>
      <c r="F130" s="182" t="s">
        <v>1384</v>
      </c>
      <c r="G130" s="182" t="s">
        <v>13217</v>
      </c>
      <c r="H130" s="183"/>
      <c r="I130" s="184" t="s">
        <v>15922</v>
      </c>
      <c r="J130" s="184" t="s">
        <v>1729</v>
      </c>
      <c r="K130" s="224"/>
      <c r="L130" s="224"/>
      <c r="M130" s="224"/>
      <c r="N130" s="224"/>
      <c r="O130" s="224"/>
      <c r="P130" s="185"/>
      <c r="Q130" s="225"/>
      <c r="R130" s="182" t="str">
        <f ca="1">IF(ISERROR($V130),"",OFFSET('Smelter Look-up'!$C$4,$V130-4,0)&amp;"")</f>
        <v>D Block Metals, LLC</v>
      </c>
      <c r="S130" s="181" t="str">
        <f t="shared" ca="1" si="14"/>
        <v>US</v>
      </c>
      <c r="T130" s="181" t="str">
        <f ca="1">IF(B130="","",IF(ISERROR(MATCH($J130,SorP!$B$1:$B$6226,0)),"",INDIRECT("'SorP'!$A$"&amp;MATCH($S130&amp;$J130,SorP!C:C,0))))</f>
        <v>US-NC</v>
      </c>
      <c r="U130" s="201"/>
      <c r="V130" s="226">
        <f>IF(C130="",NA(),IF(OR(C130="Smelter not listed",C130="Smelter not yet identified"),MATCH($B130&amp;$D130,'Smelter Look-up'!$J:$J,0),MATCH($B130&amp;$C130,'Smelter Look-up'!$J:$J,0)))</f>
        <v>336</v>
      </c>
      <c r="X130" s="227">
        <f t="shared" si="15"/>
        <v>0</v>
      </c>
      <c r="AB130" s="228" t="str">
        <f t="shared" si="16"/>
        <v>TantalumD Block Metals, LLC</v>
      </c>
    </row>
    <row r="131" spans="1:28" s="227" customFormat="1" ht="114.75">
      <c r="A131" s="181" t="s">
        <v>15923</v>
      </c>
      <c r="B131" s="182" t="s">
        <v>1121</v>
      </c>
      <c r="C131" s="186" t="s">
        <v>15924</v>
      </c>
      <c r="D131" s="230"/>
      <c r="E131" s="182" t="s">
        <v>1090</v>
      </c>
      <c r="F131" s="182" t="s">
        <v>15923</v>
      </c>
      <c r="G131" s="182" t="s">
        <v>13217</v>
      </c>
      <c r="H131" s="183"/>
      <c r="I131" s="184" t="s">
        <v>15925</v>
      </c>
      <c r="J131" s="184" t="s">
        <v>13600</v>
      </c>
      <c r="K131" s="224"/>
      <c r="L131" s="224"/>
      <c r="M131" s="224"/>
      <c r="N131" s="224"/>
      <c r="O131" s="224"/>
      <c r="P131" s="185"/>
      <c r="Q131" s="225"/>
      <c r="R131" s="182" t="str">
        <f ca="1">IF(ISERROR($V131),"",OFFSET('Smelter Look-up'!$C$4,$V131-4,0)&amp;"")</f>
        <v/>
      </c>
      <c r="S131" s="181" t="str">
        <f t="shared" ca="1" si="14"/>
        <v>CN</v>
      </c>
      <c r="T131" s="181" t="str">
        <f ca="1">IF(B131="","",IF(ISERROR(MATCH($J131,SorP!$B$1:$B$6226,0)),"",INDIRECT("'SorP'!$A$"&amp;MATCH($S131&amp;$J131,SorP!C:C,0))))</f>
        <v>CN-HN</v>
      </c>
      <c r="U131" s="201"/>
      <c r="V131" s="226" t="e">
        <f>IF(C131="",NA(),IF(OR(C131="Smelter not listed",C131="Smelter not yet identified"),MATCH($B131&amp;$D131,'Smelter Look-up'!$J:$J,0),MATCH($B131&amp;$C131,'Smelter Look-up'!$J:$J,0)))</f>
        <v>#N/A</v>
      </c>
      <c r="X131" s="227">
        <f t="shared" si="15"/>
        <v>0</v>
      </c>
      <c r="AB131" s="228" t="str">
        <f t="shared" si="16"/>
        <v>TantalumChangsha South Tantalum Niobium Co., Ltd.</v>
      </c>
    </row>
    <row r="132" spans="1:28" s="227" customFormat="1" ht="76.5">
      <c r="A132" s="181" t="s">
        <v>1400</v>
      </c>
      <c r="B132" s="182" t="s">
        <v>1121</v>
      </c>
      <c r="C132" s="186" t="s">
        <v>1399</v>
      </c>
      <c r="D132" s="230"/>
      <c r="E132" s="182" t="s">
        <v>1098</v>
      </c>
      <c r="F132" s="182" t="s">
        <v>1400</v>
      </c>
      <c r="G132" s="182" t="s">
        <v>13217</v>
      </c>
      <c r="H132" s="183"/>
      <c r="I132" s="184" t="s">
        <v>1741</v>
      </c>
      <c r="J132" s="184" t="s">
        <v>1547</v>
      </c>
      <c r="K132" s="224"/>
      <c r="L132" s="224"/>
      <c r="M132" s="224"/>
      <c r="N132" s="224"/>
      <c r="O132" s="224"/>
      <c r="P132" s="185"/>
      <c r="Q132" s="225"/>
      <c r="R132" s="182" t="str">
        <f ca="1">IF(ISERROR($V132),"",OFFSET('Smelter Look-up'!$C$4,$V132-4,0)&amp;"")</f>
        <v>Global Advanced Metals Aizu</v>
      </c>
      <c r="S132" s="181" t="str">
        <f t="shared" ca="1" si="14"/>
        <v>JP</v>
      </c>
      <c r="T132" s="181" t="str">
        <f ca="1">IF(B132="","",IF(ISERROR(MATCH($J132,SorP!$B$1:$B$6226,0)),"",INDIRECT("'SorP'!$A$"&amp;MATCH($S132&amp;$J132,SorP!C:C,0))))</f>
        <v>JP-07</v>
      </c>
      <c r="U132" s="201"/>
      <c r="V132" s="226">
        <f>IF(C132="",NA(),IF(OR(C132="Smelter not listed",C132="Smelter not yet identified"),MATCH($B132&amp;$D132,'Smelter Look-up'!$J:$J,0),MATCH($B132&amp;$C132,'Smelter Look-up'!$J:$J,0)))</f>
        <v>340</v>
      </c>
      <c r="X132" s="227">
        <f t="shared" si="15"/>
        <v>0</v>
      </c>
      <c r="AB132" s="228" t="str">
        <f t="shared" si="16"/>
        <v>TantalumGlobal Advanced Metals Aizu</v>
      </c>
    </row>
    <row r="133" spans="1:28" s="227" customFormat="1" ht="89.25">
      <c r="A133" s="181" t="s">
        <v>1402</v>
      </c>
      <c r="B133" s="182" t="s">
        <v>1121</v>
      </c>
      <c r="C133" s="186" t="s">
        <v>1401</v>
      </c>
      <c r="D133" s="230"/>
      <c r="E133" s="182" t="s">
        <v>2415</v>
      </c>
      <c r="F133" s="182" t="s">
        <v>1402</v>
      </c>
      <c r="G133" s="182" t="s">
        <v>13217</v>
      </c>
      <c r="H133" s="183"/>
      <c r="I133" s="184" t="s">
        <v>1740</v>
      </c>
      <c r="J133" s="184" t="s">
        <v>1725</v>
      </c>
      <c r="K133" s="224"/>
      <c r="L133" s="224"/>
      <c r="M133" s="224"/>
      <c r="N133" s="224"/>
      <c r="O133" s="224"/>
      <c r="P133" s="185"/>
      <c r="Q133" s="225"/>
      <c r="R133" s="182" t="str">
        <f ca="1">IF(ISERROR($V133),"",OFFSET('Smelter Look-up'!$C$4,$V133-4,0)&amp;"")</f>
        <v>Global Advanced Metals Boyertown</v>
      </c>
      <c r="S133" s="181" t="str">
        <f t="shared" ref="S133" ca="1" si="17">IF(B133="","",IF(ISERROR(MATCH($E133,CL,0)),"Unknown",INDIRECT("'C'!$A$"&amp;MATCH($E133,CL,0)+1)))</f>
        <v>US</v>
      </c>
      <c r="T133" s="181" t="str">
        <f ca="1">IF(B133="","",IF(ISERROR(MATCH($J133,SorP!$B$1:$B$6226,0)),"",INDIRECT("'SorP'!$A$"&amp;MATCH($S133&amp;$J133,SorP!C:C,0))))</f>
        <v>US-PA</v>
      </c>
      <c r="U133" s="201"/>
      <c r="V133" s="226">
        <f>IF(C133="",NA(),IF(OR(C133="Smelter not listed",C133="Smelter not yet identified"),MATCH($B133&amp;$D133,'Smelter Look-up'!$J:$J,0),MATCH($B133&amp;$C133,'Smelter Look-up'!$J:$J,0)))</f>
        <v>341</v>
      </c>
      <c r="X133" s="227">
        <f t="shared" ref="X133" si="18">IF(AND(C133="Smelter not listed",OR(LEN(D133)=0,LEN(E133)=0)),1,0)</f>
        <v>0</v>
      </c>
      <c r="AB133" s="228" t="str">
        <f t="shared" ref="AB133" si="19">B133&amp;C133</f>
        <v>TantalumGlobal Advanced Metals Boyertown</v>
      </c>
    </row>
    <row r="134" spans="1:28" s="227" customFormat="1" ht="51">
      <c r="A134" s="181" t="s">
        <v>1412</v>
      </c>
      <c r="B134" s="182" t="s">
        <v>1121</v>
      </c>
      <c r="C134" s="186" t="s">
        <v>15052</v>
      </c>
      <c r="D134" s="230"/>
      <c r="E134" s="182" t="s">
        <v>1103</v>
      </c>
      <c r="F134" s="182" t="s">
        <v>1412</v>
      </c>
      <c r="G134" s="182" t="s">
        <v>13217</v>
      </c>
      <c r="H134" s="183"/>
      <c r="I134" s="184" t="s">
        <v>1732</v>
      </c>
      <c r="J134" s="184" t="s">
        <v>1733</v>
      </c>
      <c r="K134" s="224"/>
      <c r="L134" s="224"/>
      <c r="M134" s="224"/>
      <c r="N134" s="224"/>
      <c r="O134" s="224"/>
      <c r="P134" s="185"/>
      <c r="Q134" s="225"/>
      <c r="R134" s="182" t="str">
        <f ca="1">IF(ISERROR($V134),"",OFFSET('Smelter Look-up'!$C$4,$V134-4,0)&amp;"")</f>
        <v>KEMET de Mexico</v>
      </c>
      <c r="S134" s="181" t="str">
        <f t="shared" ref="S134:S165" ca="1" si="20">IF(B134="","",IF(ISERROR(MATCH($E134,CL,0)),"Unknown",INDIRECT("'C'!$A$"&amp;MATCH($E134,CL,0)+1)))</f>
        <v>MX</v>
      </c>
      <c r="T134" s="181" t="str">
        <f ca="1">IF(B134="","",IF(ISERROR(MATCH($J134,SorP!$B$1:$B$6226,0)),"",INDIRECT("'SorP'!$A$"&amp;MATCH($S134&amp;$J134,SorP!C:C,0))))</f>
        <v>MX-TAM</v>
      </c>
      <c r="U134" s="201"/>
      <c r="V134" s="226">
        <f>IF(C134="",NA(),IF(OR(C134="Smelter not listed",C134="Smelter not yet identified"),MATCH($B134&amp;$D134,'Smelter Look-up'!$J:$J,0),MATCH($B134&amp;$C134,'Smelter Look-up'!$J:$J,0)))</f>
        <v>357</v>
      </c>
      <c r="X134" s="227">
        <f t="shared" ref="X134:X165" si="21">IF(AND(C134="Smelter not listed",OR(LEN(D134)=0,LEN(E134)=0)),1,0)</f>
        <v>0</v>
      </c>
      <c r="AB134" s="228" t="str">
        <f t="shared" ref="AB134:AB165" si="22">B134&amp;C134</f>
        <v>TantalumKEMET de Mexico</v>
      </c>
    </row>
    <row r="135" spans="1:28" s="227" customFormat="1" ht="38.25">
      <c r="A135" s="181" t="s">
        <v>752</v>
      </c>
      <c r="B135" s="182" t="s">
        <v>1121</v>
      </c>
      <c r="C135" s="186" t="s">
        <v>807</v>
      </c>
      <c r="D135" s="230"/>
      <c r="E135" s="182" t="s">
        <v>2415</v>
      </c>
      <c r="F135" s="182" t="s">
        <v>752</v>
      </c>
      <c r="G135" s="182" t="s">
        <v>13217</v>
      </c>
      <c r="H135" s="183"/>
      <c r="I135" s="184" t="s">
        <v>13801</v>
      </c>
      <c r="J135" s="184" t="s">
        <v>2246</v>
      </c>
      <c r="K135" s="224"/>
      <c r="L135" s="224"/>
      <c r="M135" s="224"/>
      <c r="N135" s="224"/>
      <c r="O135" s="224"/>
      <c r="P135" s="185"/>
      <c r="Q135" s="225"/>
      <c r="R135" s="182" t="str">
        <f ca="1">IF(ISERROR($V135),"",OFFSET('Smelter Look-up'!$C$4,$V135-4,0)&amp;"")</f>
        <v>QuantumClean</v>
      </c>
      <c r="S135" s="181" t="str">
        <f t="shared" ca="1" si="20"/>
        <v>US</v>
      </c>
      <c r="T135" s="181" t="str">
        <f ca="1">IF(B135="","",IF(ISERROR(MATCH($J135,SorP!$B$1:$B$6226,0)),"",INDIRECT("'SorP'!$A$"&amp;MATCH($S135&amp;$J135,SorP!C:C,0))))</f>
        <v>US-TX</v>
      </c>
      <c r="U135" s="201"/>
      <c r="V135" s="226">
        <f>IF(C135="",NA(),IF(OR(C135="Smelter not listed",C135="Smelter not yet identified"),MATCH($B135&amp;$D135,'Smelter Look-up'!$J:$J,0),MATCH($B135&amp;$C135,'Smelter Look-up'!$J:$J,0)))</f>
        <v>372</v>
      </c>
      <c r="X135" s="227">
        <f t="shared" si="21"/>
        <v>0</v>
      </c>
      <c r="AB135" s="228" t="str">
        <f t="shared" si="22"/>
        <v>TantalumQuantumClean</v>
      </c>
    </row>
    <row r="136" spans="1:28" s="227" customFormat="1" ht="63.75">
      <c r="A136" s="181" t="s">
        <v>755</v>
      </c>
      <c r="B136" s="182" t="s">
        <v>1121</v>
      </c>
      <c r="C136" s="186" t="s">
        <v>2428</v>
      </c>
      <c r="D136" s="230"/>
      <c r="E136" s="182" t="s">
        <v>1098</v>
      </c>
      <c r="F136" s="182" t="s">
        <v>755</v>
      </c>
      <c r="G136" s="182" t="s">
        <v>13217</v>
      </c>
      <c r="H136" s="183"/>
      <c r="I136" s="184" t="s">
        <v>1722</v>
      </c>
      <c r="J136" s="184" t="s">
        <v>1544</v>
      </c>
      <c r="K136" s="224"/>
      <c r="L136" s="224"/>
      <c r="M136" s="224"/>
      <c r="N136" s="224"/>
      <c r="O136" s="224"/>
      <c r="P136" s="185"/>
      <c r="Q136" s="225"/>
      <c r="R136" s="182" t="str">
        <f ca="1">IF(ISERROR($V136),"",OFFSET('Smelter Look-up'!$C$4,$V136-4,0)&amp;"")</f>
        <v>Taki Chemical Co., Ltd.</v>
      </c>
      <c r="S136" s="181" t="str">
        <f t="shared" ca="1" si="20"/>
        <v>JP</v>
      </c>
      <c r="T136" s="181" t="str">
        <f ca="1">IF(B136="","",IF(ISERROR(MATCH($J136,SorP!$B$1:$B$6226,0)),"",INDIRECT("'SorP'!$A$"&amp;MATCH($S136&amp;$J136,SorP!C:C,0))))</f>
        <v>JP-28</v>
      </c>
      <c r="U136" s="201"/>
      <c r="V136" s="226">
        <f>IF(C136="",NA(),IF(OR(C136="Smelter not listed",C136="Smelter not yet identified"),MATCH($B136&amp;$D136,'Smelter Look-up'!$J:$J,0),MATCH($B136&amp;$C136,'Smelter Look-up'!$J:$J,0)))</f>
        <v>382</v>
      </c>
      <c r="X136" s="227">
        <f t="shared" si="21"/>
        <v>0</v>
      </c>
      <c r="AB136" s="228" t="str">
        <f t="shared" si="22"/>
        <v>TantalumTaki Chemical Co., Ltd.</v>
      </c>
    </row>
    <row r="137" spans="1:28" s="227" customFormat="1" ht="127.5">
      <c r="A137" s="181" t="s">
        <v>1388</v>
      </c>
      <c r="B137" s="182" t="s">
        <v>1121</v>
      </c>
      <c r="C137" s="186" t="s">
        <v>2154</v>
      </c>
      <c r="D137" s="230"/>
      <c r="E137" s="182" t="s">
        <v>1090</v>
      </c>
      <c r="F137" s="182" t="s">
        <v>1388</v>
      </c>
      <c r="G137" s="182" t="s">
        <v>13217</v>
      </c>
      <c r="H137" s="183"/>
      <c r="I137" s="184" t="s">
        <v>1730</v>
      </c>
      <c r="J137" s="184" t="s">
        <v>13601</v>
      </c>
      <c r="K137" s="224"/>
      <c r="L137" s="224"/>
      <c r="M137" s="224"/>
      <c r="N137" s="224"/>
      <c r="O137" s="224"/>
      <c r="P137" s="185"/>
      <c r="Q137" s="225"/>
      <c r="R137" s="182" t="str">
        <f ca="1">IF(ISERROR($V137),"",OFFSET('Smelter Look-up'!$C$4,$V137-4,0)&amp;"")</f>
        <v>XinXing HaoRong Electronic Material Co., Ltd.</v>
      </c>
      <c r="S137" s="181" t="str">
        <f t="shared" ca="1" si="20"/>
        <v>CN</v>
      </c>
      <c r="T137" s="181" t="str">
        <f ca="1">IF(B137="","",IF(ISERROR(MATCH($J137,SorP!$B$1:$B$6226,0)),"",INDIRECT("'SorP'!$A$"&amp;MATCH($S137&amp;$J137,SorP!C:C,0))))</f>
        <v>CN-GD</v>
      </c>
      <c r="U137" s="201"/>
      <c r="V137" s="226">
        <f>IF(C137="",NA(),IF(OR(C137="Smelter not listed",C137="Smelter not yet identified"),MATCH($B137&amp;$D137,'Smelter Look-up'!$J:$J,0),MATCH($B137&amp;$C137,'Smelter Look-up'!$J:$J,0)))</f>
        <v>392</v>
      </c>
      <c r="X137" s="227">
        <f t="shared" si="21"/>
        <v>0</v>
      </c>
      <c r="AB137" s="228" t="str">
        <f t="shared" si="22"/>
        <v>TantalumXinXing HaoRong Electronic Material Co., Ltd.</v>
      </c>
    </row>
    <row r="138" spans="1:28" s="227" customFormat="1" ht="51">
      <c r="A138" s="181" t="s">
        <v>767</v>
      </c>
      <c r="B138" s="182" t="s">
        <v>1120</v>
      </c>
      <c r="C138" s="186" t="s">
        <v>12906</v>
      </c>
      <c r="D138" s="230"/>
      <c r="E138" s="182" t="s">
        <v>1086</v>
      </c>
      <c r="F138" s="182" t="s">
        <v>767</v>
      </c>
      <c r="G138" s="182" t="s">
        <v>13217</v>
      </c>
      <c r="H138" s="183"/>
      <c r="I138" s="184" t="s">
        <v>1769</v>
      </c>
      <c r="J138" s="184" t="s">
        <v>1666</v>
      </c>
      <c r="K138" s="224"/>
      <c r="L138" s="224"/>
      <c r="M138" s="224"/>
      <c r="N138" s="224"/>
      <c r="O138" s="224"/>
      <c r="P138" s="185"/>
      <c r="Q138" s="225"/>
      <c r="R138" s="182" t="str">
        <f ca="1">IF(ISERROR($V138),"",OFFSET('Smelter Look-up'!$C$4,$V138-4,0)&amp;"")</f>
        <v>Mineracao Taboca S.A.</v>
      </c>
      <c r="S138" s="181" t="str">
        <f t="shared" ca="1" si="20"/>
        <v>BR</v>
      </c>
      <c r="T138" s="181" t="str">
        <f ca="1">IF(B138="","",IF(ISERROR(MATCH($J138,SorP!$B$1:$B$6226,0)),"",INDIRECT("'SorP'!$A$"&amp;MATCH($S138&amp;$J138,SorP!C:C,0))))</f>
        <v>BR-SP</v>
      </c>
      <c r="U138" s="201"/>
      <c r="V138" s="226">
        <f>IF(C138="",NA(),IF(OR(C138="Smelter not listed",C138="Smelter not yet identified"),MATCH($B138&amp;$D138,'Smelter Look-up'!$J:$J,0),MATCH($B138&amp;$C138,'Smelter Look-up'!$J:$J,0)))</f>
        <v>484</v>
      </c>
      <c r="X138" s="227">
        <f t="shared" si="21"/>
        <v>0</v>
      </c>
      <c r="AB138" s="228" t="str">
        <f t="shared" si="22"/>
        <v>TinMineracao Taboca SA</v>
      </c>
    </row>
    <row r="139" spans="1:28" s="227" customFormat="1" ht="89.25">
      <c r="A139" s="181" t="s">
        <v>766</v>
      </c>
      <c r="B139" s="182" t="s">
        <v>1120</v>
      </c>
      <c r="C139" s="186" t="s">
        <v>811</v>
      </c>
      <c r="D139" s="230"/>
      <c r="E139" s="182" t="s">
        <v>1105</v>
      </c>
      <c r="F139" s="182" t="s">
        <v>766</v>
      </c>
      <c r="G139" s="182" t="s">
        <v>13217</v>
      </c>
      <c r="H139" s="183"/>
      <c r="I139" s="184" t="s">
        <v>1766</v>
      </c>
      <c r="J139" s="184" t="s">
        <v>8666</v>
      </c>
      <c r="K139" s="224"/>
      <c r="L139" s="224"/>
      <c r="M139" s="224"/>
      <c r="N139" s="224"/>
      <c r="O139" s="224"/>
      <c r="P139" s="185"/>
      <c r="Q139" s="225"/>
      <c r="R139" s="182" t="str">
        <f ca="1">IF(ISERROR($V139),"",OFFSET('Smelter Look-up'!$C$4,$V139-4,0)&amp;"")</f>
        <v>Malaysia Smelting Corporation (MSC)</v>
      </c>
      <c r="S139" s="181" t="str">
        <f t="shared" ca="1" si="20"/>
        <v>MY</v>
      </c>
      <c r="T139" s="181" t="str">
        <f ca="1">IF(B139="","",IF(ISERROR(MATCH($J139,SorP!$B$1:$B$6226,0)),"",INDIRECT("'SorP'!$A$"&amp;MATCH($S139&amp;$J139,SorP!C:C,0))))</f>
        <v>MY-07</v>
      </c>
      <c r="U139" s="201"/>
      <c r="V139" s="226">
        <f>IF(C139="",NA(),IF(OR(C139="Smelter not listed",C139="Smelter not yet identified"),MATCH($B139&amp;$D139,'Smelter Look-up'!$J:$J,0),MATCH($B139&amp;$C139,'Smelter Look-up'!$J:$J,0)))</f>
        <v>474</v>
      </c>
      <c r="X139" s="227">
        <f t="shared" si="21"/>
        <v>0</v>
      </c>
      <c r="AB139" s="228" t="str">
        <f t="shared" si="22"/>
        <v>TinMalaysia Smelting Corporation (MSC)</v>
      </c>
    </row>
    <row r="140" spans="1:28" s="227" customFormat="1" ht="25.5">
      <c r="A140" s="181" t="s">
        <v>779</v>
      </c>
      <c r="B140" s="182" t="s">
        <v>1120</v>
      </c>
      <c r="C140" s="186" t="s">
        <v>1021</v>
      </c>
      <c r="D140" s="230"/>
      <c r="E140" s="182" t="s">
        <v>878</v>
      </c>
      <c r="F140" s="182" t="s">
        <v>779</v>
      </c>
      <c r="G140" s="182" t="s">
        <v>13217</v>
      </c>
      <c r="H140" s="183"/>
      <c r="I140" s="184" t="s">
        <v>1781</v>
      </c>
      <c r="J140" s="184" t="s">
        <v>1782</v>
      </c>
      <c r="K140" s="224"/>
      <c r="L140" s="224"/>
      <c r="M140" s="224"/>
      <c r="N140" s="224"/>
      <c r="O140" s="224"/>
      <c r="P140" s="185"/>
      <c r="Q140" s="225"/>
      <c r="R140" s="182" t="str">
        <f ca="1">IF(ISERROR($V140),"",OFFSET('Smelter Look-up'!$C$4,$V140-4,0)&amp;"")</f>
        <v>Thaisarco</v>
      </c>
      <c r="S140" s="181" t="str">
        <f t="shared" ca="1" si="20"/>
        <v>TH</v>
      </c>
      <c r="T140" s="181" t="str">
        <f ca="1">IF(B140="","",IF(ISERROR(MATCH($J140,SorP!$B$1:$B$6226,0)),"",INDIRECT("'SorP'!$A$"&amp;MATCH($S140&amp;$J140,SorP!C:C,0))))</f>
        <v>TH-83</v>
      </c>
      <c r="U140" s="201"/>
      <c r="V140" s="226">
        <f>IF(C140="",NA(),IF(OR(C140="Smelter not listed",C140="Smelter not yet identified"),MATCH($B140&amp;$D140,'Smelter Look-up'!$J:$J,0),MATCH($B140&amp;$C140,'Smelter Look-up'!$J:$J,0)))</f>
        <v>547</v>
      </c>
      <c r="X140" s="227">
        <f t="shared" si="21"/>
        <v>0</v>
      </c>
      <c r="AB140" s="228" t="str">
        <f t="shared" si="22"/>
        <v>TinThaisarco</v>
      </c>
    </row>
    <row r="141" spans="1:28" s="227" customFormat="1" ht="51">
      <c r="A141" s="181" t="s">
        <v>794</v>
      </c>
      <c r="B141" s="182" t="s">
        <v>1120</v>
      </c>
      <c r="C141" s="186" t="s">
        <v>13779</v>
      </c>
      <c r="D141" s="230"/>
      <c r="E141" s="182" t="s">
        <v>1095</v>
      </c>
      <c r="F141" s="182" t="s">
        <v>794</v>
      </c>
      <c r="G141" s="182" t="s">
        <v>13217</v>
      </c>
      <c r="H141" s="183"/>
      <c r="I141" s="184" t="s">
        <v>1778</v>
      </c>
      <c r="J141" s="184" t="s">
        <v>6047</v>
      </c>
      <c r="K141" s="224"/>
      <c r="L141" s="224"/>
      <c r="M141" s="224"/>
      <c r="N141" s="224"/>
      <c r="O141" s="224"/>
      <c r="P141" s="185"/>
      <c r="Q141" s="225"/>
      <c r="R141" s="182" t="str">
        <f ca="1">IF(ISERROR($V141),"",OFFSET('Smelter Look-up'!$C$4,$V141-4,0)&amp;"")</f>
        <v>PT Timah Tbk Kundur</v>
      </c>
      <c r="S141" s="181" t="str">
        <f t="shared" ca="1" si="20"/>
        <v>ID</v>
      </c>
      <c r="T141" s="181" t="str">
        <f ca="1">IF(B141="","",IF(ISERROR(MATCH($J141,SorP!$B$1:$B$6226,0)),"",INDIRECT("'SorP'!$A$"&amp;MATCH($S141&amp;$J141,SorP!C:C,0))))</f>
        <v>ID-RI</v>
      </c>
      <c r="U141" s="201"/>
      <c r="V141" s="226">
        <f>IF(C141="",NA(),IF(OR(C141="Smelter not listed",C141="Smelter not yet identified"),MATCH($B141&amp;$D141,'Smelter Look-up'!$J:$J,0),MATCH($B141&amp;$C141,'Smelter Look-up'!$J:$J,0)))</f>
        <v>532</v>
      </c>
      <c r="X141" s="227">
        <f t="shared" si="21"/>
        <v>0</v>
      </c>
      <c r="AB141" s="228" t="str">
        <f t="shared" si="22"/>
        <v>TinPT Timah Tbk Kundur</v>
      </c>
    </row>
    <row r="142" spans="1:28" s="227" customFormat="1" ht="51">
      <c r="A142" s="181" t="s">
        <v>776</v>
      </c>
      <c r="B142" s="182" t="s">
        <v>1120</v>
      </c>
      <c r="C142" s="186" t="s">
        <v>13778</v>
      </c>
      <c r="D142" s="230"/>
      <c r="E142" s="182" t="s">
        <v>1095</v>
      </c>
      <c r="F142" s="182" t="s">
        <v>776</v>
      </c>
      <c r="G142" s="182" t="s">
        <v>13217</v>
      </c>
      <c r="H142" s="183"/>
      <c r="I142" s="184" t="s">
        <v>1780</v>
      </c>
      <c r="J142" s="184" t="s">
        <v>12830</v>
      </c>
      <c r="K142" s="224"/>
      <c r="L142" s="224"/>
      <c r="M142" s="224"/>
      <c r="N142" s="224"/>
      <c r="O142" s="224"/>
      <c r="P142" s="185"/>
      <c r="Q142" s="225"/>
      <c r="R142" s="182" t="str">
        <f ca="1">IF(ISERROR($V142),"",OFFSET('Smelter Look-up'!$C$4,$V142-4,0)&amp;"")</f>
        <v>PT Timah Tbk Mentok</v>
      </c>
      <c r="S142" s="181" t="str">
        <f t="shared" ca="1" si="20"/>
        <v>ID</v>
      </c>
      <c r="T142" s="181" t="str">
        <f ca="1">IF(B142="","",IF(ISERROR(MATCH($J142,SorP!$B$1:$B$6226,0)),"",INDIRECT("'SorP'!$A$"&amp;MATCH($S142&amp;$J142,SorP!C:C,0))))</f>
        <v>ID-BB</v>
      </c>
      <c r="U142" s="201"/>
      <c r="V142" s="226">
        <f>IF(C142="",NA(),IF(OR(C142="Smelter not listed",C142="Smelter not yet identified"),MATCH($B142&amp;$D142,'Smelter Look-up'!$J:$J,0),MATCH($B142&amp;$C142,'Smelter Look-up'!$J:$J,0)))</f>
        <v>533</v>
      </c>
      <c r="X142" s="227">
        <f t="shared" si="21"/>
        <v>0</v>
      </c>
      <c r="AB142" s="228" t="str">
        <f t="shared" si="22"/>
        <v>TinPT Timah Tbk Mentok</v>
      </c>
    </row>
    <row r="143" spans="1:28" s="227" customFormat="1" ht="38.25">
      <c r="A143" s="181" t="s">
        <v>1801</v>
      </c>
      <c r="B143" s="182" t="s">
        <v>1120</v>
      </c>
      <c r="C143" s="186" t="s">
        <v>15496</v>
      </c>
      <c r="D143" s="230"/>
      <c r="E143" s="182" t="s">
        <v>1085</v>
      </c>
      <c r="F143" s="182" t="s">
        <v>1801</v>
      </c>
      <c r="G143" s="182" t="s">
        <v>13217</v>
      </c>
      <c r="H143" s="183"/>
      <c r="I143" s="184" t="s">
        <v>1802</v>
      </c>
      <c r="J143" s="184" t="s">
        <v>3135</v>
      </c>
      <c r="K143" s="224"/>
      <c r="L143" s="224"/>
      <c r="M143" s="224"/>
      <c r="N143" s="224"/>
      <c r="O143" s="224"/>
      <c r="P143" s="185"/>
      <c r="Q143" s="225"/>
      <c r="R143" s="182" t="str">
        <f ca="1">IF(ISERROR($V143),"",OFFSET('Smelter Look-up'!$C$4,$V143-4,0)&amp;"")</f>
        <v>Aurubis Beerse</v>
      </c>
      <c r="S143" s="181" t="str">
        <f t="shared" ca="1" si="20"/>
        <v>BE</v>
      </c>
      <c r="T143" s="181" t="str">
        <f ca="1">IF(B143="","",IF(ISERROR(MATCH($J143,SorP!$B$1:$B$6226,0)),"",INDIRECT("'SorP'!$A$"&amp;MATCH($S143&amp;$J143,SorP!C:C,0))))</f>
        <v>BE-VAN</v>
      </c>
      <c r="U143" s="201"/>
      <c r="V143" s="226">
        <f>IF(C143="",NA(),IF(OR(C143="Smelter not listed",C143="Smelter not yet identified"),MATCH($B143&amp;$D143,'Smelter Look-up'!$J:$J,0),MATCH($B143&amp;$C143,'Smelter Look-up'!$J:$J,0)))</f>
        <v>405</v>
      </c>
      <c r="X143" s="227">
        <f t="shared" si="21"/>
        <v>0</v>
      </c>
      <c r="AB143" s="228" t="str">
        <f t="shared" si="22"/>
        <v>TinAurubis Beerse</v>
      </c>
    </row>
    <row r="144" spans="1:28" s="227" customFormat="1" ht="25.5">
      <c r="A144" s="181" t="s">
        <v>768</v>
      </c>
      <c r="B144" s="182" t="s">
        <v>1120</v>
      </c>
      <c r="C144" s="186" t="s">
        <v>1024</v>
      </c>
      <c r="D144" s="230"/>
      <c r="E144" s="182" t="s">
        <v>870</v>
      </c>
      <c r="F144" s="182" t="s">
        <v>768</v>
      </c>
      <c r="G144" s="182" t="s">
        <v>13217</v>
      </c>
      <c r="H144" s="183"/>
      <c r="I144" s="184" t="s">
        <v>1771</v>
      </c>
      <c r="J144" s="184" t="s">
        <v>9093</v>
      </c>
      <c r="K144" s="224"/>
      <c r="L144" s="224"/>
      <c r="M144" s="224"/>
      <c r="N144" s="224"/>
      <c r="O144" s="224"/>
      <c r="P144" s="185"/>
      <c r="Q144" s="225"/>
      <c r="R144" s="182" t="str">
        <f ca="1">IF(ISERROR($V144),"",OFFSET('Smelter Look-up'!$C$4,$V144-4,0)&amp;"")</f>
        <v>Minsur</v>
      </c>
      <c r="S144" s="181" t="str">
        <f t="shared" ca="1" si="20"/>
        <v>PE</v>
      </c>
      <c r="T144" s="181" t="str">
        <f ca="1">IF(B144="","",IF(ISERROR(MATCH($J144,SorP!$B$1:$B$6226,0)),"",INDIRECT("'SorP'!$A$"&amp;MATCH($S144&amp;$J144,SorP!C:C,0))))</f>
        <v>PE-ICA</v>
      </c>
      <c r="U144" s="201"/>
      <c r="V144" s="226">
        <f>IF(C144="",NA(),IF(OR(C144="Smelter not listed",C144="Smelter not yet identified"),MATCH($B144&amp;$D144,'Smelter Look-up'!$J:$J,0),MATCH($B144&amp;$C144,'Smelter Look-up'!$J:$J,0)))</f>
        <v>487</v>
      </c>
      <c r="X144" s="227">
        <f t="shared" si="21"/>
        <v>0</v>
      </c>
      <c r="AB144" s="228" t="str">
        <f t="shared" si="22"/>
        <v>TinMinsur</v>
      </c>
    </row>
    <row r="145" spans="1:28" s="227" customFormat="1" ht="51">
      <c r="A145" s="181" t="s">
        <v>13161</v>
      </c>
      <c r="B145" s="182" t="s">
        <v>1120</v>
      </c>
      <c r="C145" s="186" t="s">
        <v>13160</v>
      </c>
      <c r="D145" s="230"/>
      <c r="E145" s="182" t="s">
        <v>2415</v>
      </c>
      <c r="F145" s="182" t="s">
        <v>13161</v>
      </c>
      <c r="G145" s="182" t="s">
        <v>13217</v>
      </c>
      <c r="H145" s="183"/>
      <c r="I145" s="184" t="s">
        <v>13162</v>
      </c>
      <c r="J145" s="184" t="s">
        <v>1725</v>
      </c>
      <c r="K145" s="224"/>
      <c r="L145" s="224"/>
      <c r="M145" s="224"/>
      <c r="N145" s="224"/>
      <c r="O145" s="224"/>
      <c r="P145" s="185"/>
      <c r="Q145" s="225"/>
      <c r="R145" s="182" t="str">
        <f ca="1">IF(ISERROR($V145),"",OFFSET('Smelter Look-up'!$C$4,$V145-4,0)&amp;"")</f>
        <v>Tin Technology &amp; Refining</v>
      </c>
      <c r="S145" s="181" t="str">
        <f t="shared" ca="1" si="20"/>
        <v>US</v>
      </c>
      <c r="T145" s="181" t="str">
        <f ca="1">IF(B145="","",IF(ISERROR(MATCH($J145,SorP!$B$1:$B$6226,0)),"",INDIRECT("'SorP'!$A$"&amp;MATCH($S145&amp;$J145,SorP!C:C,0))))</f>
        <v>US-PA</v>
      </c>
      <c r="U145" s="201"/>
      <c r="V145" s="226">
        <f>IF(C145="",NA(),IF(OR(C145="Smelter not listed",C145="Smelter not yet identified"),MATCH($B145&amp;$D145,'Smelter Look-up'!$J:$J,0),MATCH($B145&amp;$C145,'Smelter Look-up'!$J:$J,0)))</f>
        <v>551</v>
      </c>
      <c r="X145" s="227">
        <f t="shared" si="21"/>
        <v>0</v>
      </c>
      <c r="AB145" s="228" t="str">
        <f t="shared" si="22"/>
        <v>TinTin Technology &amp; Refining</v>
      </c>
    </row>
    <row r="146" spans="1:28" s="227" customFormat="1" ht="51">
      <c r="A146" s="181" t="s">
        <v>775</v>
      </c>
      <c r="B146" s="182" t="s">
        <v>1120</v>
      </c>
      <c r="C146" s="186" t="s">
        <v>2141</v>
      </c>
      <c r="D146" s="230"/>
      <c r="E146" s="182" t="s">
        <v>1095</v>
      </c>
      <c r="F146" s="182" t="s">
        <v>775</v>
      </c>
      <c r="G146" s="182" t="s">
        <v>13217</v>
      </c>
      <c r="H146" s="183"/>
      <c r="I146" s="184" t="s">
        <v>1753</v>
      </c>
      <c r="J146" s="184" t="s">
        <v>12830</v>
      </c>
      <c r="K146" s="224"/>
      <c r="L146" s="224"/>
      <c r="M146" s="224"/>
      <c r="N146" s="224"/>
      <c r="O146" s="224"/>
      <c r="P146" s="185"/>
      <c r="Q146" s="225"/>
      <c r="R146" s="182" t="str">
        <f ca="1">IF(ISERROR($V146),"",OFFSET('Smelter Look-up'!$C$4,$V146-4,0)&amp;"")</f>
        <v>PT Refined Bangka Tin</v>
      </c>
      <c r="S146" s="181" t="str">
        <f t="shared" ca="1" si="20"/>
        <v>ID</v>
      </c>
      <c r="T146" s="181" t="str">
        <f ca="1">IF(B146="","",IF(ISERROR(MATCH($J146,SorP!$B$1:$B$6226,0)),"",INDIRECT("'SorP'!$A$"&amp;MATCH($S146&amp;$J146,SorP!C:C,0))))</f>
        <v>ID-BB</v>
      </c>
      <c r="U146" s="201"/>
      <c r="V146" s="226">
        <f>IF(C146="",NA(),IF(OR(C146="Smelter not listed",C146="Smelter not yet identified"),MATCH($B146&amp;$D146,'Smelter Look-up'!$J:$J,0),MATCH($B146&amp;$C146,'Smelter Look-up'!$J:$J,0)))</f>
        <v>526</v>
      </c>
      <c r="X146" s="227">
        <f t="shared" si="21"/>
        <v>0</v>
      </c>
      <c r="AB146" s="228" t="str">
        <f t="shared" si="22"/>
        <v>TinPT Refined Bangka Tin</v>
      </c>
    </row>
    <row r="147" spans="1:28" s="227" customFormat="1" ht="38.25">
      <c r="A147" s="181" t="s">
        <v>759</v>
      </c>
      <c r="B147" s="182" t="s">
        <v>1120</v>
      </c>
      <c r="C147" s="186" t="s">
        <v>832</v>
      </c>
      <c r="D147" s="230"/>
      <c r="E147" s="182" t="s">
        <v>2413</v>
      </c>
      <c r="F147" s="182" t="s">
        <v>759</v>
      </c>
      <c r="G147" s="182" t="s">
        <v>13217</v>
      </c>
      <c r="H147" s="183"/>
      <c r="I147" s="184" t="s">
        <v>1755</v>
      </c>
      <c r="J147" s="184" t="s">
        <v>1755</v>
      </c>
      <c r="K147" s="224"/>
      <c r="L147" s="224"/>
      <c r="M147" s="224"/>
      <c r="N147" s="224"/>
      <c r="O147" s="224"/>
      <c r="P147" s="185"/>
      <c r="Q147" s="225"/>
      <c r="R147" s="182" t="str">
        <f ca="1">IF(ISERROR($V147),"",OFFSET('Smelter Look-up'!$C$4,$V147-4,0)&amp;"")</f>
        <v>EM Vinto</v>
      </c>
      <c r="S147" s="181" t="str">
        <f t="shared" ca="1" si="20"/>
        <v>BO</v>
      </c>
      <c r="T147" s="181" t="str">
        <f ca="1">IF(B147="","",IF(ISERROR(MATCH($J147,SorP!$B$1:$B$6226,0)),"",INDIRECT("'SorP'!$A$"&amp;MATCH($S147&amp;$J147,SorP!C:C,0))))</f>
        <v>BO-O</v>
      </c>
      <c r="U147" s="201"/>
      <c r="V147" s="226">
        <f>IF(C147="",NA(),IF(OR(C147="Smelter not listed",C147="Smelter not yet identified"),MATCH($B147&amp;$D147,'Smelter Look-up'!$J:$J,0),MATCH($B147&amp;$C147,'Smelter Look-up'!$J:$J,0)))</f>
        <v>433</v>
      </c>
      <c r="X147" s="227">
        <f t="shared" si="21"/>
        <v>0</v>
      </c>
      <c r="AB147" s="228" t="str">
        <f t="shared" si="22"/>
        <v>TinEM Vinto</v>
      </c>
    </row>
    <row r="148" spans="1:28" s="227" customFormat="1" ht="76.5">
      <c r="A148" s="181" t="s">
        <v>15063</v>
      </c>
      <c r="B148" s="182" t="s">
        <v>1120</v>
      </c>
      <c r="C148" s="186" t="s">
        <v>15062</v>
      </c>
      <c r="D148" s="230"/>
      <c r="E148" s="182" t="s">
        <v>1095</v>
      </c>
      <c r="F148" s="182" t="s">
        <v>15063</v>
      </c>
      <c r="G148" s="182" t="s">
        <v>13217</v>
      </c>
      <c r="H148" s="183"/>
      <c r="I148" s="184" t="s">
        <v>15108</v>
      </c>
      <c r="J148" s="184" t="s">
        <v>12830</v>
      </c>
      <c r="K148" s="224"/>
      <c r="L148" s="224"/>
      <c r="M148" s="224"/>
      <c r="N148" s="224"/>
      <c r="O148" s="224"/>
      <c r="P148" s="185"/>
      <c r="Q148" s="225"/>
      <c r="R148" s="182" t="str">
        <f ca="1">IF(ISERROR($V148),"",OFFSET('Smelter Look-up'!$C$4,$V148-4,0)&amp;"")</f>
        <v>PT Aries Kencana Sejahtera</v>
      </c>
      <c r="S148" s="181" t="str">
        <f t="shared" ca="1" si="20"/>
        <v>ID</v>
      </c>
      <c r="T148" s="181" t="str">
        <f ca="1">IF(B148="","",IF(ISERROR(MATCH($J148,SorP!$B$1:$B$6226,0)),"",INDIRECT("'SorP'!$A$"&amp;MATCH($S148&amp;$J148,SorP!C:C,0))))</f>
        <v>ID-BB</v>
      </c>
      <c r="U148" s="201"/>
      <c r="V148" s="226">
        <f>IF(C148="",NA(),IF(OR(C148="Smelter not listed",C148="Smelter not yet identified"),MATCH($B148&amp;$D148,'Smelter Look-up'!$J:$J,0),MATCH($B148&amp;$C148,'Smelter Look-up'!$J:$J,0)))</f>
        <v>503</v>
      </c>
      <c r="X148" s="227">
        <f t="shared" si="21"/>
        <v>0</v>
      </c>
      <c r="AB148" s="228" t="str">
        <f t="shared" si="22"/>
        <v>TinPT Aries Kencana Sejahtera</v>
      </c>
    </row>
    <row r="149" spans="1:28" s="227" customFormat="1" ht="51">
      <c r="A149" s="181" t="s">
        <v>15088</v>
      </c>
      <c r="B149" s="182" t="s">
        <v>1120</v>
      </c>
      <c r="C149" s="186" t="s">
        <v>15087</v>
      </c>
      <c r="D149" s="230"/>
      <c r="E149" s="182" t="s">
        <v>1095</v>
      </c>
      <c r="F149" s="182" t="s">
        <v>15088</v>
      </c>
      <c r="G149" s="182" t="s">
        <v>13217</v>
      </c>
      <c r="H149" s="183"/>
      <c r="I149" s="184" t="s">
        <v>15109</v>
      </c>
      <c r="J149" s="184" t="s">
        <v>12830</v>
      </c>
      <c r="K149" s="224"/>
      <c r="L149" s="224"/>
      <c r="M149" s="224"/>
      <c r="N149" s="224"/>
      <c r="O149" s="224"/>
      <c r="P149" s="185"/>
      <c r="Q149" s="225"/>
      <c r="R149" s="182" t="str">
        <f ca="1">IF(ISERROR($V149),"",OFFSET('Smelter Look-up'!$C$4,$V149-4,0)&amp;"")</f>
        <v>PT Tinindo Inter Nusa</v>
      </c>
      <c r="S149" s="181" t="str">
        <f t="shared" ca="1" si="20"/>
        <v>ID</v>
      </c>
      <c r="T149" s="181" t="str">
        <f ca="1">IF(B149="","",IF(ISERROR(MATCH($J149,SorP!$B$1:$B$6226,0)),"",INDIRECT("'SorP'!$A$"&amp;MATCH($S149&amp;$J149,SorP!C:C,0))))</f>
        <v>ID-BB</v>
      </c>
      <c r="U149" s="201"/>
      <c r="V149" s="226">
        <f>IF(C149="",NA(),IF(OR(C149="Smelter not listed",C149="Smelter not yet identified"),MATCH($B149&amp;$D149,'Smelter Look-up'!$J:$J,0),MATCH($B149&amp;$C149,'Smelter Look-up'!$J:$J,0)))</f>
        <v>534</v>
      </c>
      <c r="X149" s="227">
        <f t="shared" si="21"/>
        <v>0</v>
      </c>
      <c r="AB149" s="228" t="str">
        <f t="shared" si="22"/>
        <v>TinPT Tinindo Inter Nusa</v>
      </c>
    </row>
    <row r="150" spans="1:28" s="227" customFormat="1" ht="89.25">
      <c r="A150" s="181" t="s">
        <v>780</v>
      </c>
      <c r="B150" s="182" t="s">
        <v>1120</v>
      </c>
      <c r="C150" s="186" t="s">
        <v>2515</v>
      </c>
      <c r="D150" s="230"/>
      <c r="E150" s="182" t="s">
        <v>1086</v>
      </c>
      <c r="F150" s="182" t="s">
        <v>780</v>
      </c>
      <c r="G150" s="182" t="s">
        <v>13217</v>
      </c>
      <c r="H150" s="183"/>
      <c r="I150" s="184" t="s">
        <v>1752</v>
      </c>
      <c r="J150" s="184" t="s">
        <v>1756</v>
      </c>
      <c r="K150" s="224"/>
      <c r="L150" s="224"/>
      <c r="M150" s="224"/>
      <c r="N150" s="224"/>
      <c r="O150" s="224"/>
      <c r="P150" s="185"/>
      <c r="Q150" s="225"/>
      <c r="R150" s="182" t="str">
        <f ca="1">IF(ISERROR($V150),"",OFFSET('Smelter Look-up'!$C$4,$V150-4,0)&amp;"")</f>
        <v>White Solder Metalurgia e Mineracao Ltda.</v>
      </c>
      <c r="S150" s="181" t="str">
        <f t="shared" ca="1" si="20"/>
        <v>BR</v>
      </c>
      <c r="T150" s="181" t="str">
        <f ca="1">IF(B150="","",IF(ISERROR(MATCH($J150,SorP!$B$1:$B$6226,0)),"",INDIRECT("'SorP'!$A$"&amp;MATCH($S150&amp;$J150,SorP!C:C,0))))</f>
        <v>BR-RO</v>
      </c>
      <c r="U150" s="201"/>
      <c r="V150" s="226">
        <f>IF(C150="",NA(),IF(OR(C150="Smelter not listed",C150="Smelter not yet identified"),MATCH($B150&amp;$D150,'Smelter Look-up'!$J:$J,0),MATCH($B150&amp;$C150,'Smelter Look-up'!$J:$J,0)))</f>
        <v>556</v>
      </c>
      <c r="X150" s="227">
        <f t="shared" si="21"/>
        <v>0</v>
      </c>
      <c r="AB150" s="228" t="str">
        <f t="shared" si="22"/>
        <v>TinWhite Solder Metalurgia e Mineracao Ltda.</v>
      </c>
    </row>
    <row r="151" spans="1:28" s="227" customFormat="1" ht="63.75">
      <c r="A151" s="181" t="s">
        <v>772</v>
      </c>
      <c r="B151" s="182" t="s">
        <v>1120</v>
      </c>
      <c r="C151" s="186" t="s">
        <v>13780</v>
      </c>
      <c r="D151" s="230"/>
      <c r="E151" s="182" t="s">
        <v>2413</v>
      </c>
      <c r="F151" s="182" t="s">
        <v>772</v>
      </c>
      <c r="G151" s="182" t="s">
        <v>13217</v>
      </c>
      <c r="H151" s="183"/>
      <c r="I151" s="184" t="s">
        <v>1755</v>
      </c>
      <c r="J151" s="184" t="s">
        <v>1755</v>
      </c>
      <c r="K151" s="224"/>
      <c r="L151" s="224"/>
      <c r="M151" s="224"/>
      <c r="N151" s="224"/>
      <c r="O151" s="224"/>
      <c r="P151" s="185"/>
      <c r="Q151" s="225"/>
      <c r="R151" s="182" t="str">
        <f ca="1">IF(ISERROR($V151),"",OFFSET('Smelter Look-up'!$C$4,$V151-4,0)&amp;"")</f>
        <v>Operaciones Metalurgicas S.A.</v>
      </c>
      <c r="S151" s="181" t="str">
        <f t="shared" ca="1" si="20"/>
        <v>BO</v>
      </c>
      <c r="T151" s="181" t="str">
        <f ca="1">IF(B151="","",IF(ISERROR(MATCH($J151,SorP!$B$1:$B$6226,0)),"",INDIRECT("'SorP'!$A$"&amp;MATCH($S151&amp;$J151,SorP!C:C,0))))</f>
        <v>BO-O</v>
      </c>
      <c r="U151" s="201"/>
      <c r="V151" s="226">
        <f>IF(C151="",NA(),IF(OR(C151="Smelter not listed",C151="Smelter not yet identified"),MATCH($B151&amp;$D151,'Smelter Look-up'!$J:$J,0),MATCH($B151&amp;$C151,'Smelter Look-up'!$J:$J,0)))</f>
        <v>499</v>
      </c>
      <c r="X151" s="227">
        <f t="shared" si="21"/>
        <v>0</v>
      </c>
      <c r="AB151" s="228" t="str">
        <f t="shared" si="22"/>
        <v>TinOperaciones Metalurgicas S.A.</v>
      </c>
    </row>
    <row r="152" spans="1:28" s="227" customFormat="1" ht="51">
      <c r="A152" s="181" t="s">
        <v>15080</v>
      </c>
      <c r="B152" s="182" t="s">
        <v>1120</v>
      </c>
      <c r="C152" s="186" t="s">
        <v>15079</v>
      </c>
      <c r="D152" s="230"/>
      <c r="E152" s="182" t="s">
        <v>1095</v>
      </c>
      <c r="F152" s="182" t="s">
        <v>15080</v>
      </c>
      <c r="G152" s="182" t="s">
        <v>13217</v>
      </c>
      <c r="H152" s="183"/>
      <c r="I152" s="184" t="s">
        <v>15109</v>
      </c>
      <c r="J152" s="184" t="s">
        <v>12830</v>
      </c>
      <c r="K152" s="224"/>
      <c r="L152" s="224"/>
      <c r="M152" s="224"/>
      <c r="N152" s="224"/>
      <c r="O152" s="224"/>
      <c r="P152" s="185"/>
      <c r="Q152" s="225"/>
      <c r="R152" s="182" t="str">
        <f ca="1">IF(ISERROR($V152),"",OFFSET('Smelter Look-up'!$C$4,$V152-4,0)&amp;"")</f>
        <v>PT Prima Timah Utama</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522</v>
      </c>
      <c r="X152" s="227">
        <f t="shared" si="21"/>
        <v>0</v>
      </c>
      <c r="AB152" s="228" t="str">
        <f t="shared" si="22"/>
        <v>TinPT Prima Timah Utama</v>
      </c>
    </row>
    <row r="153" spans="1:28" s="227" customFormat="1" ht="38.25">
      <c r="A153" s="181" t="s">
        <v>15435</v>
      </c>
      <c r="B153" s="182" t="s">
        <v>1120</v>
      </c>
      <c r="C153" s="186" t="s">
        <v>15434</v>
      </c>
      <c r="D153" s="230"/>
      <c r="E153" s="182" t="s">
        <v>1095</v>
      </c>
      <c r="F153" s="182" t="s">
        <v>15435</v>
      </c>
      <c r="G153" s="182" t="s">
        <v>13217</v>
      </c>
      <c r="H153" s="183"/>
      <c r="I153" s="184" t="s">
        <v>15109</v>
      </c>
      <c r="J153" s="184" t="s">
        <v>12830</v>
      </c>
      <c r="K153" s="224"/>
      <c r="L153" s="224"/>
      <c r="M153" s="224"/>
      <c r="N153" s="224"/>
      <c r="O153" s="224"/>
      <c r="P153" s="185"/>
      <c r="Q153" s="225"/>
      <c r="R153" s="182" t="str">
        <f ca="1">IF(ISERROR($V153),"",OFFSET('Smelter Look-up'!$C$4,$V153-4,0)&amp;"")</f>
        <v>PT Bukit Timah</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512</v>
      </c>
      <c r="X153" s="227">
        <f t="shared" si="21"/>
        <v>0</v>
      </c>
      <c r="AB153" s="228" t="str">
        <f t="shared" si="22"/>
        <v>TinPT Bukit Timah</v>
      </c>
    </row>
    <row r="154" spans="1:28" s="227" customFormat="1" ht="51">
      <c r="A154" s="181" t="s">
        <v>15084</v>
      </c>
      <c r="B154" s="182" t="s">
        <v>1120</v>
      </c>
      <c r="C154" s="186" t="s">
        <v>15083</v>
      </c>
      <c r="D154" s="230"/>
      <c r="E154" s="182" t="s">
        <v>1095</v>
      </c>
      <c r="F154" s="182" t="s">
        <v>15084</v>
      </c>
      <c r="G154" s="182" t="s">
        <v>13217</v>
      </c>
      <c r="H154" s="183"/>
      <c r="I154" s="184" t="s">
        <v>15109</v>
      </c>
      <c r="J154" s="184" t="s">
        <v>12830</v>
      </c>
      <c r="K154" s="224"/>
      <c r="L154" s="224"/>
      <c r="M154" s="224"/>
      <c r="N154" s="224"/>
      <c r="O154" s="224"/>
      <c r="P154" s="185"/>
      <c r="Q154" s="225"/>
      <c r="R154" s="182" t="str">
        <f ca="1">IF(ISERROR($V154),"",OFFSET('Smelter Look-up'!$C$4,$V154-4,0)&amp;"")</f>
        <v>PT Stanindo Inti Perkasa</v>
      </c>
      <c r="S154" s="181" t="str">
        <f t="shared" ca="1" si="20"/>
        <v>ID</v>
      </c>
      <c r="T154" s="181" t="str">
        <f ca="1">IF(B154="","",IF(ISERROR(MATCH($J154,SorP!$B$1:$B$6226,0)),"",INDIRECT("'SorP'!$A$"&amp;MATCH($S154&amp;$J154,SorP!C:C,0))))</f>
        <v>ID-BB</v>
      </c>
      <c r="U154" s="201"/>
      <c r="V154" s="226">
        <f>IF(C154="",NA(),IF(OR(C154="Smelter not listed",C154="Smelter not yet identified"),MATCH($B154&amp;$D154,'Smelter Look-up'!$J:$J,0),MATCH($B154&amp;$C154,'Smelter Look-up'!$J:$J,0)))</f>
        <v>528</v>
      </c>
      <c r="X154" s="227">
        <f t="shared" si="21"/>
        <v>0</v>
      </c>
      <c r="AB154" s="228" t="str">
        <f t="shared" si="22"/>
        <v>TinPT Stanindo Inti Perkasa</v>
      </c>
    </row>
    <row r="155" spans="1:28" s="227" customFormat="1" ht="51">
      <c r="A155" s="181" t="s">
        <v>14001</v>
      </c>
      <c r="B155" s="182" t="s">
        <v>1120</v>
      </c>
      <c r="C155" s="186" t="s">
        <v>12914</v>
      </c>
      <c r="D155" s="230"/>
      <c r="E155" s="182" t="s">
        <v>1095</v>
      </c>
      <c r="F155" s="182" t="s">
        <v>14001</v>
      </c>
      <c r="G155" s="182" t="s">
        <v>13217</v>
      </c>
      <c r="H155" s="183"/>
      <c r="I155" s="184" t="s">
        <v>15113</v>
      </c>
      <c r="J155" s="184" t="s">
        <v>12830</v>
      </c>
      <c r="K155" s="224"/>
      <c r="L155" s="224"/>
      <c r="M155" s="224"/>
      <c r="N155" s="224"/>
      <c r="O155" s="224"/>
      <c r="P155" s="185"/>
      <c r="Q155" s="225"/>
      <c r="R155" s="182" t="str">
        <f ca="1">IF(ISERROR($V155),"",OFFSET('Smelter Look-up'!$C$4,$V155-4,0)&amp;"")</f>
        <v>PT Bangka Serumpun</v>
      </c>
      <c r="S155" s="181" t="str">
        <f t="shared" ca="1" si="20"/>
        <v>ID</v>
      </c>
      <c r="T155" s="181" t="str">
        <f ca="1">IF(B155="","",IF(ISERROR(MATCH($J155,SorP!$B$1:$B$6226,0)),"",INDIRECT("'SorP'!$A$"&amp;MATCH($S155&amp;$J155,SorP!C:C,0))))</f>
        <v>ID-BB</v>
      </c>
      <c r="U155" s="201"/>
      <c r="V155" s="226">
        <f>IF(C155="",NA(),IF(OR(C155="Smelter not listed",C155="Smelter not yet identified"),MATCH($B155&amp;$D155,'Smelter Look-up'!$J:$J,0),MATCH($B155&amp;$C155,'Smelter Look-up'!$J:$J,0)))</f>
        <v>509</v>
      </c>
      <c r="X155" s="227">
        <f t="shared" si="21"/>
        <v>0</v>
      </c>
      <c r="AB155" s="228" t="str">
        <f t="shared" si="22"/>
        <v>TinPT Bangka Serumpun</v>
      </c>
    </row>
    <row r="156" spans="1:28" s="227" customFormat="1" ht="38.25">
      <c r="A156" s="181" t="s">
        <v>15463</v>
      </c>
      <c r="B156" s="182" t="s">
        <v>1120</v>
      </c>
      <c r="C156" s="186" t="s">
        <v>15462</v>
      </c>
      <c r="D156" s="230"/>
      <c r="E156" s="182" t="s">
        <v>1095</v>
      </c>
      <c r="F156" s="182" t="s">
        <v>15463</v>
      </c>
      <c r="G156" s="182" t="s">
        <v>13217</v>
      </c>
      <c r="H156" s="183"/>
      <c r="I156" s="184" t="s">
        <v>15464</v>
      </c>
      <c r="J156" s="184" t="s">
        <v>12830</v>
      </c>
      <c r="K156" s="224"/>
      <c r="L156" s="224"/>
      <c r="M156" s="224"/>
      <c r="N156" s="224"/>
      <c r="O156" s="224"/>
      <c r="P156" s="185"/>
      <c r="Q156" s="225"/>
      <c r="R156" s="182" t="str">
        <f ca="1">IF(ISERROR($V156),"",OFFSET('Smelter Look-up'!$C$4,$V156-4,0)&amp;"")</f>
        <v>PT Tommy Utama</v>
      </c>
      <c r="S156" s="181" t="str">
        <f t="shared" ca="1" si="20"/>
        <v>ID</v>
      </c>
      <c r="T156" s="181" t="str">
        <f ca="1">IF(B156="","",IF(ISERROR(MATCH($J156,SorP!$B$1:$B$6226,0)),"",INDIRECT("'SorP'!$A$"&amp;MATCH($S156&amp;$J156,SorP!C:C,0))))</f>
        <v>ID-BB</v>
      </c>
      <c r="U156" s="201"/>
      <c r="V156" s="226">
        <f>IF(C156="",NA(),IF(OR(C156="Smelter not listed",C156="Smelter not yet identified"),MATCH($B156&amp;$D156,'Smelter Look-up'!$J:$J,0),MATCH($B156&amp;$C156,'Smelter Look-up'!$J:$J,0)))</f>
        <v>536</v>
      </c>
      <c r="X156" s="227">
        <f t="shared" si="21"/>
        <v>0</v>
      </c>
      <c r="AB156" s="228" t="str">
        <f t="shared" si="22"/>
        <v>TinPT Tommy Utama</v>
      </c>
    </row>
    <row r="157" spans="1:28" s="227" customFormat="1" ht="25.5">
      <c r="A157" s="181" t="s">
        <v>761</v>
      </c>
      <c r="B157" s="182" t="s">
        <v>1120</v>
      </c>
      <c r="C157" s="186" t="s">
        <v>805</v>
      </c>
      <c r="D157" s="230"/>
      <c r="E157" s="182" t="s">
        <v>872</v>
      </c>
      <c r="F157" s="182" t="s">
        <v>761</v>
      </c>
      <c r="G157" s="182" t="s">
        <v>13217</v>
      </c>
      <c r="H157" s="183"/>
      <c r="I157" s="184" t="s">
        <v>1757</v>
      </c>
      <c r="J157" s="184" t="s">
        <v>9479</v>
      </c>
      <c r="K157" s="224"/>
      <c r="L157" s="224"/>
      <c r="M157" s="224"/>
      <c r="N157" s="224"/>
      <c r="O157" s="224"/>
      <c r="P157" s="185"/>
      <c r="Q157" s="225"/>
      <c r="R157" s="182" t="str">
        <f ca="1">IF(ISERROR($V157),"",OFFSET('Smelter Look-up'!$C$4,$V157-4,0)&amp;"")</f>
        <v>Fenix Metals</v>
      </c>
      <c r="S157" s="181" t="str">
        <f t="shared" ca="1" si="20"/>
        <v>PL</v>
      </c>
      <c r="T157" s="181" t="str">
        <f ca="1">IF(B157="","",IF(ISERROR(MATCH($J157,SorP!$B$1:$B$6226,0)),"",INDIRECT("'SorP'!$A$"&amp;MATCH($S157&amp;$J157,SorP!C:C,0))))</f>
        <v>PL-18</v>
      </c>
      <c r="U157" s="201"/>
      <c r="V157" s="226">
        <f>IF(C157="",NA(),IF(OR(C157="Smelter not listed",C157="Smelter not yet identified"),MATCH($B157&amp;$D157,'Smelter Look-up'!$J:$J,0),MATCH($B157&amp;$C157,'Smelter Look-up'!$J:$J,0)))</f>
        <v>442</v>
      </c>
      <c r="X157" s="227">
        <f t="shared" si="21"/>
        <v>0</v>
      </c>
      <c r="AB157" s="228" t="str">
        <f t="shared" si="22"/>
        <v>TinFenix Metals</v>
      </c>
    </row>
    <row r="158" spans="1:28" s="227" customFormat="1" ht="63.75">
      <c r="A158" s="181" t="s">
        <v>765</v>
      </c>
      <c r="B158" s="182" t="s">
        <v>1120</v>
      </c>
      <c r="C158" s="186" t="s">
        <v>1315</v>
      </c>
      <c r="D158" s="230"/>
      <c r="E158" s="182" t="s">
        <v>1090</v>
      </c>
      <c r="F158" s="182" t="s">
        <v>765</v>
      </c>
      <c r="G158" s="182" t="s">
        <v>13217</v>
      </c>
      <c r="H158" s="183"/>
      <c r="I158" s="184" t="s">
        <v>1761</v>
      </c>
      <c r="J158" s="184" t="s">
        <v>13580</v>
      </c>
      <c r="K158" s="224"/>
      <c r="L158" s="224"/>
      <c r="M158" s="224"/>
      <c r="N158" s="224"/>
      <c r="O158" s="224"/>
      <c r="P158" s="185"/>
      <c r="Q158" s="225"/>
      <c r="R158" s="182" t="str">
        <f ca="1">IF(ISERROR($V158),"",OFFSET('Smelter Look-up'!$C$4,$V158-4,0)&amp;"")</f>
        <v>China Tin Group Co., Ltd.</v>
      </c>
      <c r="S158" s="181" t="str">
        <f t="shared" ca="1" si="20"/>
        <v>CN</v>
      </c>
      <c r="T158" s="181" t="str">
        <f ca="1">IF(B158="","",IF(ISERROR(MATCH($J158,SorP!$B$1:$B$6226,0)),"",INDIRECT("'SorP'!$A$"&amp;MATCH($S158&amp;$J158,SorP!C:C,0))))</f>
        <v>CN-GX</v>
      </c>
      <c r="U158" s="201"/>
      <c r="V158" s="226">
        <f>IF(C158="",NA(),IF(OR(C158="Smelter not listed",C158="Smelter not yet identified"),MATCH($B158&amp;$D158,'Smelter Look-up'!$J:$J,0),MATCH($B158&amp;$C158,'Smelter Look-up'!$J:$J,0)))</f>
        <v>414</v>
      </c>
      <c r="X158" s="227">
        <f t="shared" si="21"/>
        <v>0</v>
      </c>
      <c r="AB158" s="228" t="str">
        <f t="shared" si="22"/>
        <v>TinChina Tin Group Co., Ltd.</v>
      </c>
    </row>
    <row r="159" spans="1:28" s="227" customFormat="1" ht="38.25">
      <c r="A159" s="181" t="s">
        <v>13840</v>
      </c>
      <c r="B159" s="182" t="s">
        <v>1120</v>
      </c>
      <c r="C159" s="186" t="s">
        <v>13826</v>
      </c>
      <c r="D159" s="230"/>
      <c r="E159" s="182" t="s">
        <v>13082</v>
      </c>
      <c r="F159" s="182" t="s">
        <v>13840</v>
      </c>
      <c r="G159" s="182" t="s">
        <v>13217</v>
      </c>
      <c r="H159" s="183"/>
      <c r="I159" s="184" t="s">
        <v>13851</v>
      </c>
      <c r="J159" s="184" t="s">
        <v>10043</v>
      </c>
      <c r="K159" s="224"/>
      <c r="L159" s="224"/>
      <c r="M159" s="224"/>
      <c r="N159" s="224"/>
      <c r="O159" s="224"/>
      <c r="P159" s="185"/>
      <c r="Q159" s="225"/>
      <c r="R159" s="182" t="str">
        <f ca="1">IF(ISERROR($V159),"",OFFSET('Smelter Look-up'!$C$4,$V159-4,0)&amp;"")</f>
        <v>Luna Smelter, Ltd.</v>
      </c>
      <c r="S159" s="181" t="str">
        <f t="shared" ca="1" si="20"/>
        <v>RW</v>
      </c>
      <c r="T159" s="181" t="str">
        <f ca="1">IF(B159="","",IF(ISERROR(MATCH($J159,SorP!$B$1:$B$6226,0)),"",INDIRECT("'SorP'!$A$"&amp;MATCH($S159&amp;$J159,SorP!C:C,0))))</f>
        <v>RW-01</v>
      </c>
      <c r="U159" s="201"/>
      <c r="V159" s="226">
        <f>IF(C159="",NA(),IF(OR(C159="Smelter not listed",C159="Smelter not yet identified"),MATCH($B159&amp;$D159,'Smelter Look-up'!$J:$J,0),MATCH($B159&amp;$C159,'Smelter Look-up'!$J:$J,0)))</f>
        <v>471</v>
      </c>
      <c r="X159" s="227">
        <f t="shared" si="21"/>
        <v>0</v>
      </c>
      <c r="AB159" s="228" t="str">
        <f t="shared" si="22"/>
        <v>TinLuna Smelter, Ltd.</v>
      </c>
    </row>
    <row r="160" spans="1:28" s="227" customFormat="1" ht="102">
      <c r="A160" s="181" t="s">
        <v>15068</v>
      </c>
      <c r="B160" s="182" t="s">
        <v>1120</v>
      </c>
      <c r="C160" s="186" t="s">
        <v>15067</v>
      </c>
      <c r="D160" s="230"/>
      <c r="E160" s="182" t="s">
        <v>1086</v>
      </c>
      <c r="F160" s="182" t="s">
        <v>15068</v>
      </c>
      <c r="G160" s="182" t="s">
        <v>13217</v>
      </c>
      <c r="H160" s="183"/>
      <c r="I160" s="184" t="s">
        <v>15110</v>
      </c>
      <c r="J160" s="184" t="s">
        <v>1666</v>
      </c>
      <c r="K160" s="224"/>
      <c r="L160" s="224"/>
      <c r="M160" s="224"/>
      <c r="N160" s="224"/>
      <c r="O160" s="224"/>
      <c r="P160" s="185"/>
      <c r="Q160" s="225"/>
      <c r="R160" s="182" t="str">
        <f ca="1">IF(ISERROR($V160),"",OFFSET('Smelter Look-up'!$C$4,$V160-4,0)&amp;"")</f>
        <v>Fabrica Auricchio Industria e Comercio Ltda.</v>
      </c>
      <c r="S160" s="181" t="str">
        <f t="shared" ca="1" si="20"/>
        <v>BR</v>
      </c>
      <c r="T160" s="181" t="str">
        <f ca="1">IF(B160="","",IF(ISERROR(MATCH($J160,SorP!$B$1:$B$6226,0)),"",INDIRECT("'SorP'!$A$"&amp;MATCH($S160&amp;$J160,SorP!C:C,0))))</f>
        <v>BR-SP</v>
      </c>
      <c r="U160" s="201"/>
      <c r="V160" s="226">
        <f>IF(C160="",NA(),IF(OR(C160="Smelter not listed",C160="Smelter not yet identified"),MATCH($B160&amp;$D160,'Smelter Look-up'!$J:$J,0),MATCH($B160&amp;$C160,'Smelter Look-up'!$J:$J,0)))</f>
        <v>441</v>
      </c>
      <c r="X160" s="227">
        <f t="shared" si="21"/>
        <v>0</v>
      </c>
      <c r="AB160" s="228" t="str">
        <f t="shared" si="22"/>
        <v>TinFabrica Auricchio Industria e Comercio Ltda.</v>
      </c>
    </row>
    <row r="161" spans="1:28" s="227" customFormat="1" ht="51">
      <c r="A161" s="181" t="s">
        <v>774</v>
      </c>
      <c r="B161" s="182" t="s">
        <v>1120</v>
      </c>
      <c r="C161" s="186" t="s">
        <v>623</v>
      </c>
      <c r="D161" s="230"/>
      <c r="E161" s="182" t="s">
        <v>1095</v>
      </c>
      <c r="F161" s="182" t="s">
        <v>774</v>
      </c>
      <c r="G161" s="182" t="s">
        <v>13217</v>
      </c>
      <c r="H161" s="183"/>
      <c r="I161" s="184" t="s">
        <v>1753</v>
      </c>
      <c r="J161" s="184" t="s">
        <v>12830</v>
      </c>
      <c r="K161" s="224"/>
      <c r="L161" s="224"/>
      <c r="M161" s="224"/>
      <c r="N161" s="224"/>
      <c r="O161" s="224"/>
      <c r="P161" s="185"/>
      <c r="Q161" s="225"/>
      <c r="R161" s="182" t="str">
        <f ca="1">IF(ISERROR($V161),"",OFFSET('Smelter Look-up'!$C$4,$V161-4,0)&amp;"")</f>
        <v>PT Mitra Stania Prima</v>
      </c>
      <c r="S161" s="181" t="str">
        <f t="shared" ca="1" si="20"/>
        <v>ID</v>
      </c>
      <c r="T161" s="181" t="str">
        <f ca="1">IF(B161="","",IF(ISERROR(MATCH($J161,SorP!$B$1:$B$6226,0)),"",INDIRECT("'SorP'!$A$"&amp;MATCH($S161&amp;$J161,SorP!C:C,0))))</f>
        <v>ID-BB</v>
      </c>
      <c r="U161" s="201"/>
      <c r="V161" s="226">
        <f>IF(C161="",NA(),IF(OR(C161="Smelter not listed",C161="Smelter not yet identified"),MATCH($B161&amp;$D161,'Smelter Look-up'!$J:$J,0),MATCH($B161&amp;$C161,'Smelter Look-up'!$J:$J,0)))</f>
        <v>518</v>
      </c>
      <c r="X161" s="227">
        <f t="shared" si="21"/>
        <v>0</v>
      </c>
      <c r="AB161" s="228" t="str">
        <f t="shared" si="22"/>
        <v>TinPT Mitra Stania Prima</v>
      </c>
    </row>
    <row r="162" spans="1:28" s="227" customFormat="1" ht="51">
      <c r="A162" s="181" t="s">
        <v>15065</v>
      </c>
      <c r="B162" s="182" t="s">
        <v>1120</v>
      </c>
      <c r="C162" s="186" t="s">
        <v>15064</v>
      </c>
      <c r="D162" s="230"/>
      <c r="E162" s="182" t="s">
        <v>1095</v>
      </c>
      <c r="F162" s="182" t="s">
        <v>15065</v>
      </c>
      <c r="G162" s="182" t="s">
        <v>13217</v>
      </c>
      <c r="H162" s="183"/>
      <c r="I162" s="184" t="s">
        <v>15109</v>
      </c>
      <c r="J162" s="184" t="s">
        <v>12830</v>
      </c>
      <c r="K162" s="224"/>
      <c r="L162" s="224"/>
      <c r="M162" s="224"/>
      <c r="N162" s="224"/>
      <c r="O162" s="224"/>
      <c r="P162" s="185"/>
      <c r="Q162" s="225"/>
      <c r="R162" s="182" t="str">
        <f ca="1">IF(ISERROR($V162),"",OFFSET('Smelter Look-up'!$C$4,$V162-4,0)&amp;"")</f>
        <v>CV Venus Inti Perkasa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427</v>
      </c>
      <c r="X162" s="227">
        <f t="shared" si="21"/>
        <v>0</v>
      </c>
      <c r="AB162" s="228" t="str">
        <f t="shared" si="22"/>
        <v>TinCV Venus Inti Perkasa</v>
      </c>
    </row>
    <row r="163" spans="1:28" s="227" customFormat="1" ht="51">
      <c r="A163" s="181" t="s">
        <v>15078</v>
      </c>
      <c r="B163" s="182" t="s">
        <v>1120</v>
      </c>
      <c r="C163" s="186" t="s">
        <v>15077</v>
      </c>
      <c r="D163" s="230"/>
      <c r="E163" s="182" t="s">
        <v>1095</v>
      </c>
      <c r="F163" s="182" t="s">
        <v>15078</v>
      </c>
      <c r="G163" s="182" t="s">
        <v>13217</v>
      </c>
      <c r="H163" s="183"/>
      <c r="I163" s="184" t="s">
        <v>15114</v>
      </c>
      <c r="J163" s="184" t="s">
        <v>12830</v>
      </c>
      <c r="K163" s="224"/>
      <c r="L163" s="224"/>
      <c r="M163" s="224"/>
      <c r="N163" s="224"/>
      <c r="O163" s="224"/>
      <c r="P163" s="185"/>
      <c r="Q163" s="225"/>
      <c r="R163" s="182" t="str">
        <f ca="1">IF(ISERROR($V163),"",OFFSET('Smelter Look-up'!$C$4,$V163-4,0)&amp;"")</f>
        <v>PT Menara Cipta Mulia</v>
      </c>
      <c r="S163" s="181" t="str">
        <f t="shared" ca="1" si="20"/>
        <v>ID</v>
      </c>
      <c r="T163" s="181" t="str">
        <f ca="1">IF(B163="","",IF(ISERROR(MATCH($J163,SorP!$B$1:$B$6226,0)),"",INDIRECT("'SorP'!$A$"&amp;MATCH($S163&amp;$J163,SorP!C:C,0))))</f>
        <v>ID-BB</v>
      </c>
      <c r="U163" s="201"/>
      <c r="V163" s="226">
        <f>IF(C163="",NA(),IF(OR(C163="Smelter not listed",C163="Smelter not yet identified"),MATCH($B163&amp;$D163,'Smelter Look-up'!$J:$J,0),MATCH($B163&amp;$C163,'Smelter Look-up'!$J:$J,0)))</f>
        <v>516</v>
      </c>
      <c r="X163" s="227">
        <f t="shared" si="21"/>
        <v>0</v>
      </c>
      <c r="AB163" s="228" t="str">
        <f t="shared" si="22"/>
        <v>TinPT Menara Cipta Mulia</v>
      </c>
    </row>
    <row r="164" spans="1:28" s="227" customFormat="1" ht="102">
      <c r="A164" s="181" t="s">
        <v>782</v>
      </c>
      <c r="B164" s="182" t="s">
        <v>1120</v>
      </c>
      <c r="C164" s="186" t="s">
        <v>15436</v>
      </c>
      <c r="D164" s="230"/>
      <c r="E164" s="182" t="s">
        <v>1090</v>
      </c>
      <c r="F164" s="182" t="s">
        <v>782</v>
      </c>
      <c r="G164" s="182" t="s">
        <v>13217</v>
      </c>
      <c r="H164" s="183"/>
      <c r="I164" s="184" t="s">
        <v>2429</v>
      </c>
      <c r="J164" s="184" t="s">
        <v>13605</v>
      </c>
      <c r="K164" s="224"/>
      <c r="L164" s="224"/>
      <c r="M164" s="224"/>
      <c r="N164" s="224"/>
      <c r="O164" s="224"/>
      <c r="P164" s="185"/>
      <c r="Q164" s="225"/>
      <c r="R164" s="182" t="str">
        <f ca="1">IF(ISERROR($V164),"",OFFSET('Smelter Look-up'!$C$4,$V164-4,0)&amp;"")</f>
        <v>Tin Smelting Branch of Yunnan Tin Co., Ltd.</v>
      </c>
      <c r="S164" s="181" t="str">
        <f t="shared" ca="1" si="20"/>
        <v>CN</v>
      </c>
      <c r="T164" s="181" t="str">
        <f ca="1">IF(B164="","",IF(ISERROR(MATCH($J164,SorP!$B$1:$B$6226,0)),"",INDIRECT("'SorP'!$A$"&amp;MATCH($S164&amp;$J164,SorP!C:C,0))))</f>
        <v>CN-YN</v>
      </c>
      <c r="U164" s="201"/>
      <c r="V164" s="226">
        <f>IF(C164="",NA(),IF(OR(C164="Smelter not listed",C164="Smelter not yet identified"),MATCH($B164&amp;$D164,'Smelter Look-up'!$J:$J,0),MATCH($B164&amp;$C164,'Smelter Look-up'!$J:$J,0)))</f>
        <v>550</v>
      </c>
      <c r="X164" s="227">
        <f t="shared" si="21"/>
        <v>0</v>
      </c>
      <c r="AB164" s="228" t="str">
        <f t="shared" si="22"/>
        <v>TinTin Smelting Branch of Yunnan Tin Co., Ltd.</v>
      </c>
    </row>
    <row r="165" spans="1:28" s="227" customFormat="1" ht="63.75">
      <c r="A165" s="181" t="s">
        <v>773</v>
      </c>
      <c r="B165" s="182" t="s">
        <v>1120</v>
      </c>
      <c r="C165" s="186" t="s">
        <v>834</v>
      </c>
      <c r="D165" s="230"/>
      <c r="E165" s="182" t="s">
        <v>1095</v>
      </c>
      <c r="F165" s="182" t="s">
        <v>773</v>
      </c>
      <c r="G165" s="182" t="s">
        <v>13217</v>
      </c>
      <c r="H165" s="183"/>
      <c r="I165" s="184" t="s">
        <v>1753</v>
      </c>
      <c r="J165" s="184" t="s">
        <v>12830</v>
      </c>
      <c r="K165" s="224"/>
      <c r="L165" s="224"/>
      <c r="M165" s="224"/>
      <c r="N165" s="224"/>
      <c r="O165" s="224"/>
      <c r="P165" s="185"/>
      <c r="Q165" s="225"/>
      <c r="R165" s="182" t="str">
        <f ca="1">IF(ISERROR($V165),"",OFFSET('Smelter Look-up'!$C$4,$V165-4,0)&amp;"")</f>
        <v>PT Artha Cipta Langgeng</v>
      </c>
      <c r="S165" s="181" t="str">
        <f t="shared" ca="1" si="20"/>
        <v>ID</v>
      </c>
      <c r="T165" s="181" t="str">
        <f ca="1">IF(B165="","",IF(ISERROR(MATCH($J165,SorP!$B$1:$B$6226,0)),"",INDIRECT("'SorP'!$A$"&amp;MATCH($S165&amp;$J165,SorP!C:C,0))))</f>
        <v>ID-BB</v>
      </c>
      <c r="U165" s="201"/>
      <c r="V165" s="226">
        <f>IF(C165="",NA(),IF(OR(C165="Smelter not listed",C165="Smelter not yet identified"),MATCH($B165&amp;$D165,'Smelter Look-up'!$J:$J,0),MATCH($B165&amp;$C165,'Smelter Look-up'!$J:$J,0)))</f>
        <v>504</v>
      </c>
      <c r="X165" s="227">
        <f t="shared" si="21"/>
        <v>0</v>
      </c>
      <c r="AB165" s="228" t="str">
        <f t="shared" si="22"/>
        <v>TinPT Artha Cipta Langgeng</v>
      </c>
    </row>
    <row r="166" spans="1:28" s="227" customFormat="1" ht="25.5">
      <c r="A166" s="181" t="s">
        <v>758</v>
      </c>
      <c r="B166" s="182" t="s">
        <v>1120</v>
      </c>
      <c r="C166" s="186" t="s">
        <v>47</v>
      </c>
      <c r="D166" s="230"/>
      <c r="E166" s="182" t="s">
        <v>2415</v>
      </c>
      <c r="F166" s="182" t="s">
        <v>758</v>
      </c>
      <c r="G166" s="182" t="s">
        <v>13217</v>
      </c>
      <c r="H166" s="183"/>
      <c r="I166" s="184" t="s">
        <v>1746</v>
      </c>
      <c r="J166" s="184" t="s">
        <v>1725</v>
      </c>
      <c r="K166" s="224"/>
      <c r="L166" s="224"/>
      <c r="M166" s="224"/>
      <c r="N166" s="224"/>
      <c r="O166" s="224"/>
      <c r="P166" s="185"/>
      <c r="Q166" s="225"/>
      <c r="R166" s="182" t="str">
        <f ca="1">IF(ISERROR($V166),"",OFFSET('Smelter Look-up'!$C$4,$V166-4,0)&amp;"")</f>
        <v>Alpha</v>
      </c>
      <c r="S166" s="181" t="str">
        <f t="shared" ref="S166:S196" ca="1" si="23">IF(B166="","",IF(ISERROR(MATCH($E166,CL,0)),"Unknown",INDIRECT("'C'!$A$"&amp;MATCH($E166,CL,0)+1)))</f>
        <v>US</v>
      </c>
      <c r="T166" s="181" t="str">
        <f ca="1">IF(B166="","",IF(ISERROR(MATCH($J166,SorP!$B$1:$B$6226,0)),"",INDIRECT("'SorP'!$A$"&amp;MATCH($S166&amp;$J166,SorP!C:C,0))))</f>
        <v>US-PA</v>
      </c>
      <c r="U166" s="201"/>
      <c r="V166" s="226">
        <f>IF(C166="",NA(),IF(OR(C166="Smelter not listed",C166="Smelter not yet identified"),MATCH($B166&amp;$D166,'Smelter Look-up'!$J:$J,0),MATCH($B166&amp;$C166,'Smelter Look-up'!$J:$J,0)))</f>
        <v>400</v>
      </c>
      <c r="X166" s="227">
        <f t="shared" ref="X166:X196" si="24">IF(AND(C166="Smelter not listed",OR(LEN(D166)=0,LEN(E166)=0)),1,0)</f>
        <v>0</v>
      </c>
      <c r="AB166" s="228" t="str">
        <f t="shared" ref="AB166:AB196" si="25">B166&amp;C166</f>
        <v>TinAlpha</v>
      </c>
    </row>
    <row r="167" spans="1:28" s="227" customFormat="1" ht="38.25">
      <c r="A167" s="181" t="s">
        <v>1803</v>
      </c>
      <c r="B167" s="182" t="s">
        <v>1120</v>
      </c>
      <c r="C167" s="186" t="s">
        <v>15497</v>
      </c>
      <c r="D167" s="230"/>
      <c r="E167" s="182" t="s">
        <v>1092</v>
      </c>
      <c r="F167" s="182" t="s">
        <v>1803</v>
      </c>
      <c r="G167" s="182" t="s">
        <v>13217</v>
      </c>
      <c r="H167" s="183"/>
      <c r="I167" s="184" t="s">
        <v>1804</v>
      </c>
      <c r="J167" s="184" t="s">
        <v>12390</v>
      </c>
      <c r="K167" s="224"/>
      <c r="L167" s="224"/>
      <c r="M167" s="224"/>
      <c r="N167" s="224"/>
      <c r="O167" s="224"/>
      <c r="P167" s="185"/>
      <c r="Q167" s="225"/>
      <c r="R167" s="182" t="str">
        <f ca="1">IF(ISERROR($V167),"",OFFSET('Smelter Look-up'!$C$4,$V167-4,0)&amp;"")</f>
        <v>Aurubis Berango</v>
      </c>
      <c r="S167" s="181" t="str">
        <f t="shared" ca="1" si="23"/>
        <v>ES</v>
      </c>
      <c r="T167" s="181" t="str">
        <f ca="1">IF(B167="","",IF(ISERROR(MATCH($J167,SorP!$B$1:$B$6226,0)),"",INDIRECT("'SorP'!$A$"&amp;MATCH($S167&amp;$J167,SorP!C:C,0))))</f>
        <v>ES-BI</v>
      </c>
      <c r="U167" s="201"/>
      <c r="V167" s="226">
        <f>IF(C167="",NA(),IF(OR(C167="Smelter not listed",C167="Smelter not yet identified"),MATCH($B167&amp;$D167,'Smelter Look-up'!$J:$J,0),MATCH($B167&amp;$C167,'Smelter Look-up'!$J:$J,0)))</f>
        <v>406</v>
      </c>
      <c r="X167" s="227">
        <f t="shared" si="24"/>
        <v>0</v>
      </c>
      <c r="AB167" s="228" t="str">
        <f t="shared" si="25"/>
        <v>TinAurubis Berango</v>
      </c>
    </row>
    <row r="168" spans="1:28" s="227" customFormat="1" ht="89.25">
      <c r="A168" s="181" t="s">
        <v>12908</v>
      </c>
      <c r="B168" s="182" t="s">
        <v>1120</v>
      </c>
      <c r="C168" s="186" t="s">
        <v>12907</v>
      </c>
      <c r="D168" s="230"/>
      <c r="E168" s="182" t="s">
        <v>1090</v>
      </c>
      <c r="F168" s="182" t="s">
        <v>12908</v>
      </c>
      <c r="G168" s="182" t="s">
        <v>13217</v>
      </c>
      <c r="H168" s="183"/>
      <c r="I168" s="184" t="s">
        <v>12925</v>
      </c>
      <c r="J168" s="184" t="s">
        <v>13579</v>
      </c>
      <c r="K168" s="224"/>
      <c r="L168" s="224"/>
      <c r="M168" s="224"/>
      <c r="N168" s="224"/>
      <c r="O168" s="224"/>
      <c r="P168" s="185"/>
      <c r="Q168" s="225"/>
      <c r="R168" s="182" t="str">
        <f ca="1">IF(ISERROR($V168),"",OFFSET('Smelter Look-up'!$C$4,$V168-4,0)&amp;"")</f>
        <v>Chifeng Dajingzi Tin Industry Co., Ltd.</v>
      </c>
      <c r="S168" s="181" t="str">
        <f t="shared" ca="1" si="23"/>
        <v>CN</v>
      </c>
      <c r="T168" s="181" t="str">
        <f ca="1">IF(B168="","",IF(ISERROR(MATCH($J168,SorP!$B$1:$B$6226,0)),"",INDIRECT("'SorP'!$A$"&amp;MATCH($S168&amp;$J168,SorP!C:C,0))))</f>
        <v>CN-NM</v>
      </c>
      <c r="U168" s="201"/>
      <c r="V168" s="226">
        <f>IF(C168="",NA(),IF(OR(C168="Smelter not listed",C168="Smelter not yet identified"),MATCH($B168&amp;$D168,'Smelter Look-up'!$J:$J,0),MATCH($B168&amp;$C168,'Smelter Look-up'!$J:$J,0)))</f>
        <v>412</v>
      </c>
      <c r="X168" s="227">
        <f t="shared" si="24"/>
        <v>0</v>
      </c>
      <c r="AB168" s="228" t="str">
        <f t="shared" si="25"/>
        <v>TinChifeng Dajingzi Tin Industry Co., Ltd.</v>
      </c>
    </row>
    <row r="169" spans="1:28" s="227" customFormat="1" ht="38.25">
      <c r="A169" s="181" t="s">
        <v>15060</v>
      </c>
      <c r="B169" s="182" t="s">
        <v>1120</v>
      </c>
      <c r="C169" s="186" t="s">
        <v>15059</v>
      </c>
      <c r="D169" s="230"/>
      <c r="E169" s="182" t="s">
        <v>1092</v>
      </c>
      <c r="F169" s="182" t="s">
        <v>15060</v>
      </c>
      <c r="G169" s="182" t="s">
        <v>13217</v>
      </c>
      <c r="H169" s="183"/>
      <c r="I169" s="184" t="s">
        <v>3633</v>
      </c>
      <c r="J169" s="184" t="s">
        <v>3633</v>
      </c>
      <c r="K169" s="224"/>
      <c r="L169" s="224"/>
      <c r="M169" s="224"/>
      <c r="N169" s="224"/>
      <c r="O169" s="224"/>
      <c r="P169" s="185"/>
      <c r="Q169" s="225"/>
      <c r="R169" s="182" t="str">
        <f ca="1">IF(ISERROR($V169),"",OFFSET('Smelter Look-up'!$C$4,$V169-4,0)&amp;"")</f>
        <v>CRM Synergies</v>
      </c>
      <c r="S169" s="181" t="str">
        <f t="shared" ca="1" si="23"/>
        <v>ES</v>
      </c>
      <c r="T169" s="181" t="str">
        <f ca="1">IF(B169="","",IF(ISERROR(MATCH($J169,SorP!$B$1:$B$6226,0)),"",INDIRECT("'SorP'!$A$"&amp;MATCH($S169&amp;$J169,SorP!C:C,0))))</f>
        <v>ES-TO</v>
      </c>
      <c r="U169" s="201"/>
      <c r="V169" s="226">
        <f>IF(C169="",NA(),IF(OR(C169="Smelter not listed",C169="Smelter not yet identified"),MATCH($B169&amp;$D169,'Smelter Look-up'!$J:$J,0),MATCH($B169&amp;$C169,'Smelter Look-up'!$J:$J,0)))</f>
        <v>422</v>
      </c>
      <c r="X169" s="227">
        <f t="shared" si="24"/>
        <v>0</v>
      </c>
      <c r="AB169" s="228" t="str">
        <f t="shared" si="25"/>
        <v>TinCRM Synergies</v>
      </c>
    </row>
    <row r="170" spans="1:28" s="227" customFormat="1" ht="20.25">
      <c r="A170" s="181" t="s">
        <v>1398</v>
      </c>
      <c r="B170" s="182" t="s">
        <v>1120</v>
      </c>
      <c r="C170" s="186" t="s">
        <v>896</v>
      </c>
      <c r="D170" s="230"/>
      <c r="E170" s="182" t="s">
        <v>1098</v>
      </c>
      <c r="F170" s="182" t="s">
        <v>1398</v>
      </c>
      <c r="G170" s="182" t="s">
        <v>13217</v>
      </c>
      <c r="H170" s="183"/>
      <c r="I170" s="184" t="s">
        <v>1567</v>
      </c>
      <c r="J170" s="184" t="s">
        <v>1568</v>
      </c>
      <c r="K170" s="224"/>
      <c r="L170" s="224"/>
      <c r="M170" s="224"/>
      <c r="N170" s="224"/>
      <c r="O170" s="224"/>
      <c r="P170" s="185"/>
      <c r="Q170" s="225"/>
      <c r="R170" s="182" t="str">
        <f ca="1">IF(ISERROR($V170),"",OFFSET('Smelter Look-up'!$C$4,$V170-4,0)&amp;"")</f>
        <v>Dowa</v>
      </c>
      <c r="S170" s="181" t="str">
        <f t="shared" ca="1" si="23"/>
        <v>JP</v>
      </c>
      <c r="T170" s="181" t="str">
        <f ca="1">IF(B170="","",IF(ISERROR(MATCH($J170,SorP!$B$1:$B$6226,0)),"",INDIRECT("'SorP'!$A$"&amp;MATCH($S170&amp;$J170,SorP!C:C,0))))</f>
        <v>JP-05</v>
      </c>
      <c r="U170" s="201"/>
      <c r="V170" s="226">
        <f>IF(C170="",NA(),IF(OR(C170="Smelter not listed",C170="Smelter not yet identified"),MATCH($B170&amp;$D170,'Smelter Look-up'!$J:$J,0),MATCH($B170&amp;$C170,'Smelter Look-up'!$J:$J,0)))</f>
        <v>429</v>
      </c>
      <c r="X170" s="227">
        <f t="shared" si="24"/>
        <v>0</v>
      </c>
      <c r="AB170" s="228" t="str">
        <f t="shared" si="25"/>
        <v>TinDowa</v>
      </c>
    </row>
    <row r="171" spans="1:28" s="227" customFormat="1" ht="89.25">
      <c r="A171" s="181" t="s">
        <v>762</v>
      </c>
      <c r="B171" s="182" t="s">
        <v>1120</v>
      </c>
      <c r="C171" s="186" t="s">
        <v>2128</v>
      </c>
      <c r="D171" s="230"/>
      <c r="E171" s="182" t="s">
        <v>1090</v>
      </c>
      <c r="F171" s="182" t="s">
        <v>762</v>
      </c>
      <c r="G171" s="182" t="s">
        <v>13217</v>
      </c>
      <c r="H171" s="183"/>
      <c r="I171" s="184" t="s">
        <v>2429</v>
      </c>
      <c r="J171" s="184" t="s">
        <v>13605</v>
      </c>
      <c r="K171" s="224"/>
      <c r="L171" s="224"/>
      <c r="M171" s="224"/>
      <c r="N171" s="224"/>
      <c r="O171" s="224"/>
      <c r="P171" s="185"/>
      <c r="Q171" s="225"/>
      <c r="R171" s="182" t="str">
        <f ca="1">IF(ISERROR($V171),"",OFFSET('Smelter Look-up'!$C$4,$V171-4,0)&amp;"")</f>
        <v>Gejiu Non-Ferrous Metal Processing Co., Ltd.</v>
      </c>
      <c r="S171" s="181" t="str">
        <f t="shared" ca="1" si="23"/>
        <v>CN</v>
      </c>
      <c r="T171" s="181" t="str">
        <f ca="1">IF(B171="","",IF(ISERROR(MATCH($J171,SorP!$B$1:$B$6226,0)),"",INDIRECT("'SorP'!$A$"&amp;MATCH($S171&amp;$J171,SorP!C:C,0))))</f>
        <v>CN-YN</v>
      </c>
      <c r="U171" s="201"/>
      <c r="V171" s="226">
        <f>IF(C171="",NA(),IF(OR(C171="Smelter not listed",C171="Smelter not yet identified"),MATCH($B171&amp;$D171,'Smelter Look-up'!$J:$J,0),MATCH($B171&amp;$C171,'Smelter Look-up'!$J:$J,0)))</f>
        <v>448</v>
      </c>
      <c r="X171" s="227">
        <f t="shared" si="24"/>
        <v>0</v>
      </c>
      <c r="AB171" s="228" t="str">
        <f t="shared" si="25"/>
        <v>TinGejiu Non-Ferrous Metal Processing Co., Ltd.</v>
      </c>
    </row>
    <row r="172" spans="1:28" s="227" customFormat="1" ht="102">
      <c r="A172" s="181" t="s">
        <v>2512</v>
      </c>
      <c r="B172" s="182" t="s">
        <v>1120</v>
      </c>
      <c r="C172" s="186" t="s">
        <v>2511</v>
      </c>
      <c r="D172" s="230"/>
      <c r="E172" s="182" t="s">
        <v>1090</v>
      </c>
      <c r="F172" s="182" t="s">
        <v>2512</v>
      </c>
      <c r="G172" s="182" t="s">
        <v>13217</v>
      </c>
      <c r="H172" s="183"/>
      <c r="I172" s="184" t="s">
        <v>1810</v>
      </c>
      <c r="J172" s="184" t="s">
        <v>13601</v>
      </c>
      <c r="K172" s="224"/>
      <c r="L172" s="224"/>
      <c r="M172" s="224"/>
      <c r="N172" s="224"/>
      <c r="O172" s="224"/>
      <c r="P172" s="185"/>
      <c r="Q172" s="225"/>
      <c r="R172" s="182" t="str">
        <f ca="1">IF(ISERROR($V172),"",OFFSET('Smelter Look-up'!$C$4,$V172-4,0)&amp;"")</f>
        <v>Guangdong Hanhe Non-Ferrous Metal Co., Ltd.</v>
      </c>
      <c r="S172" s="181" t="str">
        <f t="shared" ca="1" si="23"/>
        <v>CN</v>
      </c>
      <c r="T172" s="181" t="str">
        <f ca="1">IF(B172="","",IF(ISERROR(MATCH($J172,SorP!$B$1:$B$6226,0)),"",INDIRECT("'SorP'!$A$"&amp;MATCH($S172&amp;$J172,SorP!C:C,0))))</f>
        <v>CN-GD</v>
      </c>
      <c r="U172" s="201"/>
      <c r="V172" s="226">
        <f>IF(C172="",NA(),IF(OR(C172="Smelter not listed",C172="Smelter not yet identified"),MATCH($B172&amp;$D172,'Smelter Look-up'!$J:$J,0),MATCH($B172&amp;$C172,'Smelter Look-up'!$J:$J,0)))</f>
        <v>455</v>
      </c>
      <c r="X172" s="227">
        <f t="shared" si="24"/>
        <v>0</v>
      </c>
      <c r="AB172" s="228" t="str">
        <f t="shared" si="25"/>
        <v>TinGuangdong Hanhe Non-Ferrous Metal Co., Ltd.</v>
      </c>
    </row>
    <row r="173" spans="1:28" s="227" customFormat="1" ht="76.5">
      <c r="A173" s="181" t="s">
        <v>1774</v>
      </c>
      <c r="B173" s="182" t="s">
        <v>1120</v>
      </c>
      <c r="C173" s="186" t="s">
        <v>13158</v>
      </c>
      <c r="D173" s="230"/>
      <c r="E173" s="182" t="s">
        <v>1090</v>
      </c>
      <c r="F173" s="182" t="s">
        <v>1774</v>
      </c>
      <c r="G173" s="182" t="s">
        <v>13217</v>
      </c>
      <c r="H173" s="183"/>
      <c r="I173" s="184" t="s">
        <v>1759</v>
      </c>
      <c r="J173" s="184" t="s">
        <v>13596</v>
      </c>
      <c r="K173" s="224"/>
      <c r="L173" s="224"/>
      <c r="M173" s="224"/>
      <c r="N173" s="224"/>
      <c r="O173" s="224"/>
      <c r="P173" s="185"/>
      <c r="Q173" s="225"/>
      <c r="R173" s="182" t="str">
        <f ca="1">IF(ISERROR($V173),"",OFFSET('Smelter Look-up'!$C$4,$V173-4,0)&amp;"")</f>
        <v>Jiangxi New Nanshan Technology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464</v>
      </c>
      <c r="X173" s="227">
        <f t="shared" si="24"/>
        <v>0</v>
      </c>
      <c r="AB173" s="228" t="str">
        <f t="shared" si="25"/>
        <v>TinJiangxi New Nanshan Technology Ltd.</v>
      </c>
    </row>
    <row r="174" spans="1:28" s="227" customFormat="1" ht="51">
      <c r="A174" s="181" t="s">
        <v>1767</v>
      </c>
      <c r="B174" s="182" t="s">
        <v>1120</v>
      </c>
      <c r="C174" s="186" t="s">
        <v>2133</v>
      </c>
      <c r="D174" s="230"/>
      <c r="E174" s="182" t="s">
        <v>2415</v>
      </c>
      <c r="F174" s="182" t="s">
        <v>1767</v>
      </c>
      <c r="G174" s="182" t="s">
        <v>13217</v>
      </c>
      <c r="H174" s="183"/>
      <c r="I174" s="184" t="s">
        <v>1768</v>
      </c>
      <c r="J174" s="184" t="s">
        <v>1627</v>
      </c>
      <c r="K174" s="224"/>
      <c r="L174" s="224"/>
      <c r="M174" s="224"/>
      <c r="N174" s="224"/>
      <c r="O174" s="224"/>
      <c r="P174" s="185"/>
      <c r="Q174" s="225"/>
      <c r="R174" s="182" t="str">
        <f ca="1">IF(ISERROR($V174),"",OFFSET('Smelter Look-up'!$C$4,$V174-4,0)&amp;"")</f>
        <v>Metallic Resources, Inc.</v>
      </c>
      <c r="S174" s="181" t="str">
        <f t="shared" ca="1" si="23"/>
        <v>US</v>
      </c>
      <c r="T174" s="181" t="str">
        <f ca="1">IF(B174="","",IF(ISERROR(MATCH($J174,SorP!$B$1:$B$6226,0)),"",INDIRECT("'SorP'!$A$"&amp;MATCH($S174&amp;$J174,SorP!C:C,0))))</f>
        <v>US-OH</v>
      </c>
      <c r="U174" s="201"/>
      <c r="V174" s="226">
        <f>IF(C174="",NA(),IF(OR(C174="Smelter not listed",C174="Smelter not yet identified"),MATCH($B174&amp;$D174,'Smelter Look-up'!$J:$J,0),MATCH($B174&amp;$C174,'Smelter Look-up'!$J:$J,0)))</f>
        <v>479</v>
      </c>
      <c r="X174" s="227">
        <f t="shared" si="24"/>
        <v>0</v>
      </c>
      <c r="AB174" s="228" t="str">
        <f t="shared" si="25"/>
        <v>TinMetallic Resources, Inc.</v>
      </c>
    </row>
    <row r="175" spans="1:28" s="227" customFormat="1" ht="76.5">
      <c r="A175" s="181" t="s">
        <v>769</v>
      </c>
      <c r="B175" s="182" t="s">
        <v>1120</v>
      </c>
      <c r="C175" s="186" t="s">
        <v>1153</v>
      </c>
      <c r="D175" s="230"/>
      <c r="E175" s="182" t="s">
        <v>1098</v>
      </c>
      <c r="F175" s="182" t="s">
        <v>769</v>
      </c>
      <c r="G175" s="182" t="s">
        <v>13217</v>
      </c>
      <c r="H175" s="183"/>
      <c r="I175" s="184" t="s">
        <v>1534</v>
      </c>
      <c r="J175" s="184" t="s">
        <v>1534</v>
      </c>
      <c r="K175" s="224"/>
      <c r="L175" s="224"/>
      <c r="M175" s="224"/>
      <c r="N175" s="224"/>
      <c r="O175" s="224"/>
      <c r="P175" s="185"/>
      <c r="Q175" s="225"/>
      <c r="R175" s="182" t="str">
        <f ca="1">IF(ISERROR($V175),"",OFFSET('Smelter Look-up'!$C$4,$V175-4,0)&amp;"")</f>
        <v>Mitsubishi Materials Corporation</v>
      </c>
      <c r="S175" s="181" t="str">
        <f t="shared" ca="1" si="23"/>
        <v>JP</v>
      </c>
      <c r="T175" s="181" t="str">
        <f ca="1">IF(B175="","",IF(ISERROR(MATCH($J175,SorP!$B$1:$B$6226,0)),"",INDIRECT("'SorP'!$A$"&amp;MATCH($S175&amp;$J175,SorP!C:C,0))))</f>
        <v>JP-13</v>
      </c>
      <c r="U175" s="201"/>
      <c r="V175" s="226">
        <f>IF(C175="",NA(),IF(OR(C175="Smelter not listed",C175="Smelter not yet identified"),MATCH($B175&amp;$D175,'Smelter Look-up'!$J:$J,0),MATCH($B175&amp;$C175,'Smelter Look-up'!$J:$J,0)))</f>
        <v>488</v>
      </c>
      <c r="X175" s="227">
        <f t="shared" si="24"/>
        <v>0</v>
      </c>
      <c r="AB175" s="228" t="str">
        <f t="shared" si="25"/>
        <v>TinMitsubishi Materials Corporation</v>
      </c>
    </row>
    <row r="176" spans="1:28" s="227" customFormat="1" ht="63.75">
      <c r="A176" s="181" t="s">
        <v>1392</v>
      </c>
      <c r="B176" s="182" t="s">
        <v>1120</v>
      </c>
      <c r="C176" s="186" t="s">
        <v>1391</v>
      </c>
      <c r="D176" s="230"/>
      <c r="E176" s="182" t="s">
        <v>1095</v>
      </c>
      <c r="F176" s="182" t="s">
        <v>1392</v>
      </c>
      <c r="G176" s="182" t="s">
        <v>13217</v>
      </c>
      <c r="H176" s="183"/>
      <c r="I176" s="184" t="s">
        <v>1753</v>
      </c>
      <c r="J176" s="184" t="s">
        <v>12830</v>
      </c>
      <c r="K176" s="224"/>
      <c r="L176" s="224"/>
      <c r="M176" s="224"/>
      <c r="N176" s="224"/>
      <c r="O176" s="224"/>
      <c r="P176" s="185"/>
      <c r="Q176" s="225"/>
      <c r="R176" s="182" t="str">
        <f ca="1">IF(ISERROR($V176),"",OFFSET('Smelter Look-up'!$C$4,$V176-4,0)&amp;"")</f>
        <v>PT ATD Makmur Mandiri Jaya</v>
      </c>
      <c r="S176" s="181" t="str">
        <f t="shared" ca="1" si="23"/>
        <v>ID</v>
      </c>
      <c r="T176" s="181" t="str">
        <f ca="1">IF(B176="","",IF(ISERROR(MATCH($J176,SorP!$B$1:$B$6226,0)),"",INDIRECT("'SorP'!$A$"&amp;MATCH($S176&amp;$J176,SorP!C:C,0))))</f>
        <v>ID-BB</v>
      </c>
      <c r="U176" s="201"/>
      <c r="V176" s="226">
        <f>IF(C176="",NA(),IF(OR(C176="Smelter not listed",C176="Smelter not yet identified"),MATCH($B176&amp;$D176,'Smelter Look-up'!$J:$J,0),MATCH($B176&amp;$C176,'Smelter Look-up'!$J:$J,0)))</f>
        <v>505</v>
      </c>
      <c r="X176" s="227">
        <f t="shared" si="24"/>
        <v>0</v>
      </c>
      <c r="AB176" s="228" t="str">
        <f t="shared" si="25"/>
        <v>TinPT ATD Makmur Mandiri Jaya</v>
      </c>
    </row>
    <row r="177" spans="1:28" s="227" customFormat="1" ht="63.75">
      <c r="A177" s="181" t="s">
        <v>15076</v>
      </c>
      <c r="B177" s="182" t="s">
        <v>1120</v>
      </c>
      <c r="C177" s="186" t="s">
        <v>15075</v>
      </c>
      <c r="D177" s="230"/>
      <c r="E177" s="182" t="s">
        <v>1095</v>
      </c>
      <c r="F177" s="182" t="s">
        <v>15076</v>
      </c>
      <c r="G177" s="182" t="s">
        <v>13217</v>
      </c>
      <c r="H177" s="183"/>
      <c r="I177" s="184" t="s">
        <v>15112</v>
      </c>
      <c r="J177" s="184" t="s">
        <v>12830</v>
      </c>
      <c r="K177" s="224"/>
      <c r="L177" s="224"/>
      <c r="M177" s="224"/>
      <c r="N177" s="224"/>
      <c r="O177" s="224"/>
      <c r="P177" s="185"/>
      <c r="Q177" s="225"/>
      <c r="R177" s="182" t="str">
        <f ca="1">IF(ISERROR($V177),"",OFFSET('Smelter Look-up'!$C$4,$V177-4,0)&amp;"")</f>
        <v>PT Babel Surya Alam Lestari</v>
      </c>
      <c r="S177" s="181" t="str">
        <f t="shared" ca="1" si="23"/>
        <v>ID</v>
      </c>
      <c r="T177" s="181" t="str">
        <f ca="1">IF(B177="","",IF(ISERROR(MATCH($J177,SorP!$B$1:$B$6226,0)),"",INDIRECT("'SorP'!$A$"&amp;MATCH($S177&amp;$J177,SorP!C:C,0))))</f>
        <v>ID-BB</v>
      </c>
      <c r="U177" s="201"/>
      <c r="V177" s="226">
        <f>IF(C177="",NA(),IF(OR(C177="Smelter not listed",C177="Smelter not yet identified"),MATCH($B177&amp;$D177,'Smelter Look-up'!$J:$J,0),MATCH($B177&amp;$C177,'Smelter Look-up'!$J:$J,0)))</f>
        <v>507</v>
      </c>
      <c r="X177" s="227">
        <f t="shared" si="24"/>
        <v>0</v>
      </c>
      <c r="AB177" s="228" t="str">
        <f t="shared" si="25"/>
        <v>TinPT Babel Surya Alam Lestari</v>
      </c>
    </row>
    <row r="178" spans="1:28" s="227" customFormat="1" ht="25.5">
      <c r="A178" s="181" t="s">
        <v>778</v>
      </c>
      <c r="B178" s="182" t="s">
        <v>1120</v>
      </c>
      <c r="C178" s="186" t="s">
        <v>777</v>
      </c>
      <c r="D178" s="230"/>
      <c r="E178" s="182" t="s">
        <v>2414</v>
      </c>
      <c r="F178" s="182" t="s">
        <v>778</v>
      </c>
      <c r="G178" s="182" t="s">
        <v>13217</v>
      </c>
      <c r="H178" s="183"/>
      <c r="I178" s="184" t="s">
        <v>13804</v>
      </c>
      <c r="J178" s="184" t="s">
        <v>1691</v>
      </c>
      <c r="K178" s="224"/>
      <c r="L178" s="224"/>
      <c r="M178" s="224"/>
      <c r="N178" s="224"/>
      <c r="O178" s="224"/>
      <c r="P178" s="185"/>
      <c r="Q178" s="225"/>
      <c r="R178" s="182" t="str">
        <f ca="1">IF(ISERROR($V178),"",OFFSET('Smelter Look-up'!$C$4,$V178-4,0)&amp;"")</f>
        <v>Rui Da Hung</v>
      </c>
      <c r="S178" s="181" t="str">
        <f t="shared" ca="1" si="23"/>
        <v>TW</v>
      </c>
      <c r="T178" s="181" t="str">
        <f ca="1">IF(B178="","",IF(ISERROR(MATCH($J178,SorP!$B$1:$B$6226,0)),"",INDIRECT("'SorP'!$A$"&amp;MATCH($S178&amp;$J178,SorP!C:C,0))))</f>
        <v>TW-TAO</v>
      </c>
      <c r="U178" s="201"/>
      <c r="V178" s="226">
        <f>IF(C178="",NA(),IF(OR(C178="Smelter not listed",C178="Smelter not yet identified"),MATCH($B178&amp;$D178,'Smelter Look-up'!$J:$J,0),MATCH($B178&amp;$C178,'Smelter Look-up'!$J:$J,0)))</f>
        <v>541</v>
      </c>
      <c r="X178" s="227">
        <f t="shared" si="24"/>
        <v>0</v>
      </c>
      <c r="AB178" s="228" t="str">
        <f t="shared" si="25"/>
        <v>TinRui Da Hung</v>
      </c>
    </row>
    <row r="179" spans="1:28" s="227" customFormat="1" ht="102">
      <c r="A179" s="181" t="s">
        <v>781</v>
      </c>
      <c r="B179" s="182" t="s">
        <v>1120</v>
      </c>
      <c r="C179" s="186" t="s">
        <v>2150</v>
      </c>
      <c r="D179" s="230"/>
      <c r="E179" s="182" t="s">
        <v>1090</v>
      </c>
      <c r="F179" s="182" t="s">
        <v>781</v>
      </c>
      <c r="G179" s="182" t="s">
        <v>13217</v>
      </c>
      <c r="H179" s="183"/>
      <c r="I179" s="184" t="s">
        <v>2429</v>
      </c>
      <c r="J179" s="184" t="s">
        <v>13605</v>
      </c>
      <c r="K179" s="224"/>
      <c r="L179" s="224"/>
      <c r="M179" s="224"/>
      <c r="N179" s="224"/>
      <c r="O179" s="224"/>
      <c r="P179" s="185"/>
      <c r="Q179" s="225"/>
      <c r="R179" s="182" t="str">
        <f ca="1">IF(ISERROR($V179),"",OFFSET('Smelter Look-up'!$C$4,$V179-4,0)&amp;"")</f>
        <v>Yunnan Chengfeng Non-ferrous Metals Co., Ltd.</v>
      </c>
      <c r="S179" s="181" t="str">
        <f t="shared" ca="1" si="23"/>
        <v>CN</v>
      </c>
      <c r="T179" s="181" t="str">
        <f ca="1">IF(B179="","",IF(ISERROR(MATCH($J179,SorP!$B$1:$B$6226,0)),"",INDIRECT("'SorP'!$A$"&amp;MATCH($S179&amp;$J179,SorP!C:C,0))))</f>
        <v>CN-YN</v>
      </c>
      <c r="U179" s="201"/>
      <c r="V179" s="226">
        <f>IF(C179="",NA(),IF(OR(C179="Smelter not listed",C179="Smelter not yet identified"),MATCH($B179&amp;$D179,'Smelter Look-up'!$J:$J,0),MATCH($B179&amp;$C179,'Smelter Look-up'!$J:$J,0)))</f>
        <v>565</v>
      </c>
      <c r="X179" s="227">
        <f t="shared" si="24"/>
        <v>0</v>
      </c>
      <c r="AB179" s="228" t="str">
        <f t="shared" si="25"/>
        <v>TinYunnan Chengfeng Non-ferrous Metals Co., Ltd.</v>
      </c>
    </row>
    <row r="180" spans="1:28" s="227" customFormat="1" ht="114.75">
      <c r="A180" s="181" t="s">
        <v>2261</v>
      </c>
      <c r="B180" s="182" t="s">
        <v>1120</v>
      </c>
      <c r="C180" s="186" t="s">
        <v>2318</v>
      </c>
      <c r="D180" s="230"/>
      <c r="E180" s="182" t="s">
        <v>1090</v>
      </c>
      <c r="F180" s="182" t="s">
        <v>2261</v>
      </c>
      <c r="G180" s="182" t="s">
        <v>13217</v>
      </c>
      <c r="H180" s="183"/>
      <c r="I180" s="184" t="s">
        <v>1760</v>
      </c>
      <c r="J180" s="184" t="s">
        <v>13600</v>
      </c>
      <c r="K180" s="224"/>
      <c r="L180" s="224"/>
      <c r="M180" s="224"/>
      <c r="N180" s="224"/>
      <c r="O180" s="224"/>
      <c r="P180" s="185"/>
      <c r="Q180" s="225"/>
      <c r="R180" s="182" t="str">
        <f ca="1">IF(ISERROR($V180),"",OFFSET('Smelter Look-up'!$C$4,$V180-4,0)&amp;"")</f>
        <v>Chenzhou Yunxiang Mining and Metallurgy Co., Ltd.</v>
      </c>
      <c r="S180" s="181" t="str">
        <f t="shared" ca="1" si="23"/>
        <v>CN</v>
      </c>
      <c r="T180" s="181" t="str">
        <f ca="1">IF(B180="","",IF(ISERROR(MATCH($J180,SorP!$B$1:$B$6226,0)),"",INDIRECT("'SorP'!$A$"&amp;MATCH($S180&amp;$J180,SorP!C:C,0))))</f>
        <v>CN-HN</v>
      </c>
      <c r="U180" s="201"/>
      <c r="V180" s="226">
        <f>IF(C180="",NA(),IF(OR(C180="Smelter not listed",C180="Smelter not yet identified"),MATCH($B180&amp;$D180,'Smelter Look-up'!$J:$J,0),MATCH($B180&amp;$C180,'Smelter Look-up'!$J:$J,0)))</f>
        <v>411</v>
      </c>
      <c r="X180" s="227">
        <f t="shared" si="24"/>
        <v>0</v>
      </c>
      <c r="AB180" s="228" t="str">
        <f t="shared" si="25"/>
        <v>TinChenzhou Yunxiang Mining and Metallurgy Co., Ltd.</v>
      </c>
    </row>
    <row r="181" spans="1:28" s="227" customFormat="1" ht="51">
      <c r="A181" s="181" t="s">
        <v>15082</v>
      </c>
      <c r="B181" s="182" t="s">
        <v>1120</v>
      </c>
      <c r="C181" s="186" t="s">
        <v>15081</v>
      </c>
      <c r="D181" s="230"/>
      <c r="E181" s="182" t="s">
        <v>1095</v>
      </c>
      <c r="F181" s="182" t="s">
        <v>15082</v>
      </c>
      <c r="G181" s="182" t="s">
        <v>13217</v>
      </c>
      <c r="H181" s="183"/>
      <c r="I181" s="184" t="s">
        <v>15115</v>
      </c>
      <c r="J181" s="184" t="s">
        <v>12830</v>
      </c>
      <c r="K181" s="224"/>
      <c r="L181" s="224"/>
      <c r="M181" s="224"/>
      <c r="N181" s="224"/>
      <c r="O181" s="224"/>
      <c r="P181" s="185"/>
      <c r="Q181" s="225"/>
      <c r="R181" s="182" t="str">
        <f ca="1">IF(ISERROR($V181),"",OFFSET('Smelter Look-up'!$C$4,$V181-4,0)&amp;"")</f>
        <v>PT Rajawali Rimba Perkasa</v>
      </c>
      <c r="S181" s="181" t="str">
        <f t="shared" ca="1" si="23"/>
        <v>ID</v>
      </c>
      <c r="T181" s="181" t="str">
        <f ca="1">IF(B181="","",IF(ISERROR(MATCH($J181,SorP!$B$1:$B$6226,0)),"",INDIRECT("'SorP'!$A$"&amp;MATCH($S181&amp;$J181,SorP!C:C,0))))</f>
        <v>ID-BB</v>
      </c>
      <c r="U181" s="201"/>
      <c r="V181" s="226">
        <f>IF(C181="",NA(),IF(OR(C181="Smelter not listed",C181="Smelter not yet identified"),MATCH($B181&amp;$D181,'Smelter Look-up'!$J:$J,0),MATCH($B181&amp;$C181,'Smelter Look-up'!$J:$J,0)))</f>
        <v>524</v>
      </c>
      <c r="X181" s="227">
        <f t="shared" si="24"/>
        <v>0</v>
      </c>
      <c r="AB181" s="228" t="str">
        <f t="shared" si="25"/>
        <v>TinPT Rajawali Rimba Perkasa</v>
      </c>
    </row>
    <row r="182" spans="1:28" s="227" customFormat="1" ht="63.75">
      <c r="A182" s="181" t="s">
        <v>1390</v>
      </c>
      <c r="B182" s="182" t="s">
        <v>1120</v>
      </c>
      <c r="C182" s="186" t="s">
        <v>1389</v>
      </c>
      <c r="D182" s="230"/>
      <c r="E182" s="182" t="s">
        <v>871</v>
      </c>
      <c r="F182" s="182" t="s">
        <v>1390</v>
      </c>
      <c r="G182" s="182" t="s">
        <v>13217</v>
      </c>
      <c r="H182" s="183"/>
      <c r="I182" s="184" t="s">
        <v>12919</v>
      </c>
      <c r="J182" s="184" t="s">
        <v>9429</v>
      </c>
      <c r="K182" s="224"/>
      <c r="L182" s="224"/>
      <c r="M182" s="224"/>
      <c r="N182" s="224"/>
      <c r="O182" s="224"/>
      <c r="P182" s="185"/>
      <c r="Q182" s="225"/>
      <c r="R182" s="182" t="str">
        <f ca="1">IF(ISERROR($V182),"",OFFSET('Smelter Look-up'!$C$4,$V182-4,0)&amp;"")</f>
        <v>O.M. Manufacturing Philippines, Inc.</v>
      </c>
      <c r="S182" s="181" t="str">
        <f t="shared" ca="1" si="23"/>
        <v>PH</v>
      </c>
      <c r="T182" s="181" t="str">
        <f ca="1">IF(B182="","",IF(ISERROR(MATCH($J182,SorP!$B$1:$B$6226,0)),"",INDIRECT("'SorP'!$A$"&amp;MATCH($S182&amp;$J182,SorP!C:C,0))))</f>
        <v>PH-CAV</v>
      </c>
      <c r="U182" s="201"/>
      <c r="V182" s="226">
        <f>IF(C182="",NA(),IF(OR(C182="Smelter not listed",C182="Smelter not yet identified"),MATCH($B182&amp;$D182,'Smelter Look-up'!$J:$J,0),MATCH($B182&amp;$C182,'Smelter Look-up'!$J:$J,0)))</f>
        <v>497</v>
      </c>
      <c r="X182" s="227">
        <f t="shared" si="24"/>
        <v>0</v>
      </c>
      <c r="AB182" s="228" t="str">
        <f t="shared" si="25"/>
        <v>TinO.M. Manufacturing Philippines, Inc.</v>
      </c>
    </row>
    <row r="183" spans="1:28" s="227" customFormat="1" ht="165.75">
      <c r="A183" s="181" t="s">
        <v>15057</v>
      </c>
      <c r="B183" s="182" t="s">
        <v>1120</v>
      </c>
      <c r="C183" s="186" t="s">
        <v>15056</v>
      </c>
      <c r="D183" s="230"/>
      <c r="E183" s="182" t="s">
        <v>1086</v>
      </c>
      <c r="F183" s="182" t="s">
        <v>15057</v>
      </c>
      <c r="G183" s="182" t="s">
        <v>13217</v>
      </c>
      <c r="H183" s="183"/>
      <c r="I183" s="184" t="s">
        <v>15107</v>
      </c>
      <c r="J183" s="184" t="s">
        <v>3443</v>
      </c>
      <c r="K183" s="224"/>
      <c r="L183" s="224"/>
      <c r="M183" s="224"/>
      <c r="N183" s="224"/>
      <c r="O183" s="224"/>
      <c r="P183" s="185"/>
      <c r="Q183" s="225"/>
      <c r="R183" s="182" t="str">
        <f ca="1">IF(ISERROR($V183),"",OFFSET('Smelter Look-up'!$C$4,$V183-4,0)&amp;"")</f>
        <v>CRM Fundicao De Metais E Comercio De Equipamentos Eletronicos Do Brasil Ltda</v>
      </c>
      <c r="S183" s="181" t="str">
        <f t="shared" ca="1" si="23"/>
        <v>BR</v>
      </c>
      <c r="T183" s="181" t="str">
        <f ca="1">IF(B183="","",IF(ISERROR(MATCH($J183,SorP!$B$1:$B$6226,0)),"",INDIRECT("'SorP'!$A$"&amp;MATCH($S183&amp;$J183,SorP!C:C,0))))</f>
        <v>BR-SC</v>
      </c>
      <c r="U183" s="201"/>
      <c r="V183" s="226">
        <f>IF(C183="",NA(),IF(OR(C183="Smelter not listed",C183="Smelter not yet identified"),MATCH($B183&amp;$D183,'Smelter Look-up'!$J:$J,0),MATCH($B183&amp;$C183,'Smelter Look-up'!$J:$J,0)))</f>
        <v>420</v>
      </c>
      <c r="X183" s="227">
        <f t="shared" si="24"/>
        <v>0</v>
      </c>
      <c r="AB183" s="228" t="str">
        <f t="shared" si="25"/>
        <v>TinCRM Fundicao De Metais E Comercio De Equipamentos Eletronicos Do Brasil Ltda</v>
      </c>
    </row>
    <row r="184" spans="1:28" s="227" customFormat="1" ht="25.5">
      <c r="A184" s="181" t="s">
        <v>15499</v>
      </c>
      <c r="B184" s="182" t="s">
        <v>1120</v>
      </c>
      <c r="C184" s="186" t="s">
        <v>15498</v>
      </c>
      <c r="D184" s="230"/>
      <c r="E184" s="182" t="s">
        <v>1095</v>
      </c>
      <c r="F184" s="182" t="s">
        <v>15499</v>
      </c>
      <c r="G184" s="182" t="s">
        <v>13217</v>
      </c>
      <c r="H184" s="183"/>
      <c r="I184" s="184" t="s">
        <v>1753</v>
      </c>
      <c r="J184" s="184" t="s">
        <v>12830</v>
      </c>
      <c r="K184" s="224"/>
      <c r="L184" s="224"/>
      <c r="M184" s="224"/>
      <c r="N184" s="224"/>
      <c r="O184" s="224"/>
      <c r="P184" s="185"/>
      <c r="Q184" s="225"/>
      <c r="R184" s="182" t="str">
        <f ca="1">IF(ISERROR($V184),"",OFFSET('Smelter Look-up'!$C$4,$V184-4,0)&amp;"")</f>
        <v>CV Ayi Jaya</v>
      </c>
      <c r="S184" s="181" t="str">
        <f t="shared" ca="1" si="23"/>
        <v>ID</v>
      </c>
      <c r="T184" s="181" t="str">
        <f ca="1">IF(B184="","",IF(ISERROR(MATCH($J184,SorP!$B$1:$B$6226,0)),"",INDIRECT("'SorP'!$A$"&amp;MATCH($S184&amp;$J184,SorP!C:C,0))))</f>
        <v>ID-BB</v>
      </c>
      <c r="U184" s="201"/>
      <c r="V184" s="226">
        <f>IF(C184="",NA(),IF(OR(C184="Smelter not listed",C184="Smelter not yet identified"),MATCH($B184&amp;$D184,'Smelter Look-up'!$J:$J,0),MATCH($B184&amp;$C184,'Smelter Look-up'!$J:$J,0)))</f>
        <v>423</v>
      </c>
      <c r="X184" s="227">
        <f t="shared" si="24"/>
        <v>0</v>
      </c>
      <c r="AB184" s="228" t="str">
        <f t="shared" si="25"/>
        <v>TinCV Ayi Jaya</v>
      </c>
    </row>
    <row r="185" spans="1:28" s="227" customFormat="1" ht="38.25">
      <c r="A185" s="181" t="s">
        <v>15438</v>
      </c>
      <c r="B185" s="182" t="s">
        <v>1120</v>
      </c>
      <c r="C185" s="186" t="s">
        <v>15437</v>
      </c>
      <c r="D185" s="230"/>
      <c r="E185" s="182" t="s">
        <v>1104</v>
      </c>
      <c r="F185" s="182" t="s">
        <v>15438</v>
      </c>
      <c r="G185" s="182" t="s">
        <v>13217</v>
      </c>
      <c r="H185" s="183"/>
      <c r="I185" s="184" t="s">
        <v>8241</v>
      </c>
      <c r="J185" s="184" t="s">
        <v>8241</v>
      </c>
      <c r="K185" s="224"/>
      <c r="L185" s="224"/>
      <c r="M185" s="224"/>
      <c r="N185" s="224"/>
      <c r="O185" s="224"/>
      <c r="P185" s="185"/>
      <c r="Q185" s="225"/>
      <c r="R185" s="182" t="str">
        <f ca="1">IF(ISERROR($V185),"",OFFSET('Smelter Look-up'!$C$4,$V185-4,0)&amp;"")</f>
        <v>DS Myanmar</v>
      </c>
      <c r="S185" s="181" t="str">
        <f t="shared" ca="1" si="23"/>
        <v>MM</v>
      </c>
      <c r="T185" s="181" t="str">
        <f ca="1">IF(B185="","",IF(ISERROR(MATCH($J185,SorP!$B$1:$B$6226,0)),"",INDIRECT("'SorP'!$A$"&amp;MATCH($S185&amp;$J185,SorP!C:C,0))))</f>
        <v>MM-06</v>
      </c>
      <c r="U185" s="201"/>
      <c r="V185" s="226">
        <f>IF(C185="",NA(),IF(OR(C185="Smelter not listed",C185="Smelter not yet identified"),MATCH($B185&amp;$D185,'Smelter Look-up'!$J:$J,0),MATCH($B185&amp;$C185,'Smelter Look-up'!$J:$J,0)))</f>
        <v>431</v>
      </c>
      <c r="X185" s="227">
        <f t="shared" si="24"/>
        <v>0</v>
      </c>
      <c r="AB185" s="228" t="str">
        <f t="shared" si="25"/>
        <v>TinDS Myanmar</v>
      </c>
    </row>
    <row r="186" spans="1:28" s="227" customFormat="1" ht="51">
      <c r="A186" s="181" t="s">
        <v>760</v>
      </c>
      <c r="B186" s="182" t="s">
        <v>1120</v>
      </c>
      <c r="C186" s="186" t="s">
        <v>12404</v>
      </c>
      <c r="D186" s="230"/>
      <c r="E186" s="182" t="s">
        <v>1086</v>
      </c>
      <c r="F186" s="182" t="s">
        <v>760</v>
      </c>
      <c r="G186" s="182" t="s">
        <v>13217</v>
      </c>
      <c r="H186" s="183"/>
      <c r="I186" s="184" t="s">
        <v>1752</v>
      </c>
      <c r="J186" s="184" t="s">
        <v>1756</v>
      </c>
      <c r="K186" s="224"/>
      <c r="L186" s="224"/>
      <c r="M186" s="224"/>
      <c r="N186" s="224"/>
      <c r="O186" s="224"/>
      <c r="P186" s="185"/>
      <c r="Q186" s="225"/>
      <c r="R186" s="182" t="str">
        <f ca="1">IF(ISERROR($V186),"",OFFSET('Smelter Look-up'!$C$4,$V186-4,0)&amp;"")</f>
        <v>Estanho de Rondonia S.A.</v>
      </c>
      <c r="S186" s="181" t="str">
        <f t="shared" ca="1" si="23"/>
        <v>BR</v>
      </c>
      <c r="T186" s="181" t="str">
        <f ca="1">IF(B186="","",IF(ISERROR(MATCH($J186,SorP!$B$1:$B$6226,0)),"",INDIRECT("'SorP'!$A$"&amp;MATCH($S186&amp;$J186,SorP!C:C,0))))</f>
        <v>BR-RO</v>
      </c>
      <c r="U186" s="201"/>
      <c r="V186" s="226">
        <f>IF(C186="",NA(),IF(OR(C186="Smelter not listed",C186="Smelter not yet identified"),MATCH($B186&amp;$D186,'Smelter Look-up'!$J:$J,0),MATCH($B186&amp;$C186,'Smelter Look-up'!$J:$J,0)))</f>
        <v>437</v>
      </c>
      <c r="X186" s="227">
        <f t="shared" si="24"/>
        <v>0</v>
      </c>
      <c r="AB186" s="228" t="str">
        <f t="shared" si="25"/>
        <v>TinEstanho de Rondonia S.A.</v>
      </c>
    </row>
    <row r="187" spans="1:28" s="227" customFormat="1" ht="76.5">
      <c r="A187" s="181" t="s">
        <v>136</v>
      </c>
      <c r="B187" s="182" t="s">
        <v>1120</v>
      </c>
      <c r="C187" s="186" t="s">
        <v>2151</v>
      </c>
      <c r="D187" s="230"/>
      <c r="E187" s="182" t="s">
        <v>1086</v>
      </c>
      <c r="F187" s="182" t="s">
        <v>136</v>
      </c>
      <c r="G187" s="182" t="s">
        <v>13217</v>
      </c>
      <c r="H187" s="183"/>
      <c r="I187" s="184" t="s">
        <v>1709</v>
      </c>
      <c r="J187" s="184" t="s">
        <v>1540</v>
      </c>
      <c r="K187" s="224"/>
      <c r="L187" s="224"/>
      <c r="M187" s="224"/>
      <c r="N187" s="224"/>
      <c r="O187" s="224"/>
      <c r="P187" s="185"/>
      <c r="Q187" s="225"/>
      <c r="R187" s="182" t="str">
        <f ca="1">IF(ISERROR($V187),"",OFFSET('Smelter Look-up'!$C$4,$V187-4,0)&amp;"")</f>
        <v>Magnu's Minerais Metais e Ligas Ltda.</v>
      </c>
      <c r="S187" s="181" t="str">
        <f t="shared" ca="1" si="23"/>
        <v>BR</v>
      </c>
      <c r="T187" s="181" t="str">
        <f ca="1">IF(B187="","",IF(ISERROR(MATCH($J187,SorP!$B$1:$B$6226,0)),"",INDIRECT("'SorP'!$A$"&amp;MATCH($S187&amp;$J187,SorP!C:C,0))))</f>
        <v>BR-MG</v>
      </c>
      <c r="U187" s="201"/>
      <c r="V187" s="226">
        <f>IF(C187="",NA(),IF(OR(C187="Smelter not listed",C187="Smelter not yet identified"),MATCH($B187&amp;$D187,'Smelter Look-up'!$J:$J,0),MATCH($B187&amp;$C187,'Smelter Look-up'!$J:$J,0)))</f>
        <v>473</v>
      </c>
      <c r="X187" s="227">
        <f t="shared" si="24"/>
        <v>0</v>
      </c>
      <c r="AB187" s="228" t="str">
        <f t="shared" si="25"/>
        <v>TinMagnu's Minerais Metais e Ligas Ltda.</v>
      </c>
    </row>
    <row r="188" spans="1:28" s="227" customFormat="1" ht="76.5">
      <c r="A188" s="181" t="s">
        <v>771</v>
      </c>
      <c r="B188" s="182" t="s">
        <v>1120</v>
      </c>
      <c r="C188" s="186" t="s">
        <v>770</v>
      </c>
      <c r="D188" s="230"/>
      <c r="E188" s="182" t="s">
        <v>878</v>
      </c>
      <c r="F188" s="182" t="s">
        <v>771</v>
      </c>
      <c r="G188" s="182" t="s">
        <v>13217</v>
      </c>
      <c r="H188" s="183"/>
      <c r="I188" s="184" t="s">
        <v>2323</v>
      </c>
      <c r="J188" s="184" t="s">
        <v>11003</v>
      </c>
      <c r="K188" s="224"/>
      <c r="L188" s="224"/>
      <c r="M188" s="224"/>
      <c r="N188" s="224"/>
      <c r="O188" s="224"/>
      <c r="P188" s="185"/>
      <c r="Q188" s="225"/>
      <c r="R188" s="182" t="str">
        <f ca="1">IF(ISERROR($V188),"",OFFSET('Smelter Look-up'!$C$4,$V188-4,0)&amp;"")</f>
        <v>O.M. Manufacturing (Thailand) Co., Ltd.</v>
      </c>
      <c r="S188" s="181" t="str">
        <f t="shared" ca="1" si="23"/>
        <v>TH</v>
      </c>
      <c r="T188" s="181" t="str">
        <f ca="1">IF(B188="","",IF(ISERROR(MATCH($J188,SorP!$B$1:$B$6226,0)),"",INDIRECT("'SorP'!$A$"&amp;MATCH($S188&amp;$J188,SorP!C:C,0))))</f>
        <v>TH-20</v>
      </c>
      <c r="U188" s="201"/>
      <c r="V188" s="226">
        <f>IF(C188="",NA(),IF(OR(C188="Smelter not listed",C188="Smelter not yet identified"),MATCH($B188&amp;$D188,'Smelter Look-up'!$J:$J,0),MATCH($B188&amp;$C188,'Smelter Look-up'!$J:$J,0)))</f>
        <v>496</v>
      </c>
      <c r="X188" s="227">
        <f t="shared" si="24"/>
        <v>0</v>
      </c>
      <c r="AB188" s="228" t="str">
        <f t="shared" si="25"/>
        <v>TinO.M. Manufacturing (Thailand) Co., Ltd.</v>
      </c>
    </row>
    <row r="189" spans="1:28" s="227" customFormat="1" ht="76.5">
      <c r="A189" s="181" t="s">
        <v>13783</v>
      </c>
      <c r="B189" s="182" t="s">
        <v>1120</v>
      </c>
      <c r="C189" s="186" t="s">
        <v>13782</v>
      </c>
      <c r="D189" s="230"/>
      <c r="E189" s="182" t="s">
        <v>1096</v>
      </c>
      <c r="F189" s="182" t="s">
        <v>13783</v>
      </c>
      <c r="G189" s="182" t="s">
        <v>13217</v>
      </c>
      <c r="H189" s="183"/>
      <c r="I189" s="184" t="s">
        <v>13803</v>
      </c>
      <c r="J189" s="184" t="s">
        <v>15542</v>
      </c>
      <c r="K189" s="224"/>
      <c r="L189" s="224"/>
      <c r="M189" s="224"/>
      <c r="N189" s="224"/>
      <c r="O189" s="224"/>
      <c r="P189" s="185"/>
      <c r="Q189" s="225"/>
      <c r="R189" s="182" t="str">
        <f ca="1">IF(ISERROR($V189),"",OFFSET('Smelter Look-up'!$C$4,$V189-4,0)&amp;"")</f>
        <v>Precious Minerals and Smelting Limited</v>
      </c>
      <c r="S189" s="181" t="str">
        <f t="shared" ca="1" si="23"/>
        <v>IN</v>
      </c>
      <c r="T189" s="181" t="str">
        <f ca="1">IF(B189="","",IF(ISERROR(MATCH($J189,SorP!$B$1:$B$6226,0)),"",INDIRECT("'SorP'!$A$"&amp;MATCH($S189&amp;$J189,SorP!C:C,0))))</f>
        <v>IN-CG</v>
      </c>
      <c r="U189" s="201"/>
      <c r="V189" s="226">
        <f>IF(C189="",NA(),IF(OR(C189="Smelter not listed",C189="Smelter not yet identified"),MATCH($B189&amp;$D189,'Smelter Look-up'!$J:$J,0),MATCH($B189&amp;$C189,'Smelter Look-up'!$J:$J,0)))</f>
        <v>502</v>
      </c>
      <c r="X189" s="227">
        <f t="shared" si="24"/>
        <v>0</v>
      </c>
      <c r="AB189" s="228" t="str">
        <f t="shared" si="25"/>
        <v>TinPrecious Minerals and Smelting Limited</v>
      </c>
    </row>
    <row r="190" spans="1:28" s="227" customFormat="1" ht="51">
      <c r="A190" s="181" t="s">
        <v>15443</v>
      </c>
      <c r="B190" s="182" t="s">
        <v>1120</v>
      </c>
      <c r="C190" s="186" t="s">
        <v>15442</v>
      </c>
      <c r="D190" s="230"/>
      <c r="E190" s="182" t="s">
        <v>1095</v>
      </c>
      <c r="F190" s="182" t="s">
        <v>15443</v>
      </c>
      <c r="G190" s="182" t="s">
        <v>13217</v>
      </c>
      <c r="H190" s="183"/>
      <c r="I190" s="184" t="s">
        <v>15444</v>
      </c>
      <c r="J190" s="184" t="s">
        <v>12830</v>
      </c>
      <c r="K190" s="224"/>
      <c r="L190" s="224"/>
      <c r="M190" s="224"/>
      <c r="N190" s="224"/>
      <c r="O190" s="224"/>
      <c r="P190" s="185"/>
      <c r="Q190" s="225"/>
      <c r="R190" s="182" t="str">
        <f ca="1">IF(ISERROR($V190),"",OFFSET('Smelter Look-up'!$C$4,$V190-4,0)&amp;"")</f>
        <v>PT Babel Inti Perkasa</v>
      </c>
      <c r="S190" s="181" t="str">
        <f t="shared" ca="1" si="23"/>
        <v>ID</v>
      </c>
      <c r="T190" s="181" t="str">
        <f ca="1">IF(B190="","",IF(ISERROR(MATCH($J190,SorP!$B$1:$B$6226,0)),"",INDIRECT("'SorP'!$A$"&amp;MATCH($S190&amp;$J190,SorP!C:C,0))))</f>
        <v>ID-BB</v>
      </c>
      <c r="U190" s="201"/>
      <c r="V190" s="226">
        <f>IF(C190="",NA(),IF(OR(C190="Smelter not listed",C190="Smelter not yet identified"),MATCH($B190&amp;$D190,'Smelter Look-up'!$J:$J,0),MATCH($B190&amp;$C190,'Smelter Look-up'!$J:$J,0)))</f>
        <v>506</v>
      </c>
      <c r="X190" s="227">
        <f t="shared" si="24"/>
        <v>0</v>
      </c>
      <c r="AB190" s="228" t="str">
        <f t="shared" si="25"/>
        <v>TinPT Babel Inti Perkasa</v>
      </c>
    </row>
    <row r="191" spans="1:28" s="227" customFormat="1" ht="76.5">
      <c r="A191" s="181" t="s">
        <v>15446</v>
      </c>
      <c r="B191" s="182" t="s">
        <v>1120</v>
      </c>
      <c r="C191" s="186" t="s">
        <v>15445</v>
      </c>
      <c r="D191" s="230"/>
      <c r="E191" s="182" t="s">
        <v>1095</v>
      </c>
      <c r="F191" s="182" t="s">
        <v>15446</v>
      </c>
      <c r="G191" s="182" t="s">
        <v>13217</v>
      </c>
      <c r="H191" s="183"/>
      <c r="I191" s="184" t="s">
        <v>15513</v>
      </c>
      <c r="J191" s="184" t="s">
        <v>12830</v>
      </c>
      <c r="K191" s="224"/>
      <c r="L191" s="224"/>
      <c r="M191" s="224"/>
      <c r="N191" s="224"/>
      <c r="O191" s="224"/>
      <c r="P191" s="185"/>
      <c r="Q191" s="225"/>
      <c r="R191" s="182" t="str">
        <f ca="1">IF(ISERROR($V191),"",OFFSET('Smelter Look-up'!$C$4,$V191-4,0)&amp;"")</f>
        <v>PT Belitung Industri Sejahtera</v>
      </c>
      <c r="S191" s="181" t="str">
        <f t="shared" ca="1" si="23"/>
        <v>ID</v>
      </c>
      <c r="T191" s="181" t="str">
        <f ca="1">IF(B191="","",IF(ISERROR(MATCH($J191,SorP!$B$1:$B$6226,0)),"",INDIRECT("'SorP'!$A$"&amp;MATCH($S191&amp;$J191,SorP!C:C,0))))</f>
        <v>ID-BB</v>
      </c>
      <c r="U191" s="201"/>
      <c r="V191" s="226">
        <f>IF(C191="",NA(),IF(OR(C191="Smelter not listed",C191="Smelter not yet identified"),MATCH($B191&amp;$D191,'Smelter Look-up'!$J:$J,0),MATCH($B191&amp;$C191,'Smelter Look-up'!$J:$J,0)))</f>
        <v>511</v>
      </c>
      <c r="X191" s="227">
        <f t="shared" si="24"/>
        <v>0</v>
      </c>
      <c r="AB191" s="228" t="str">
        <f t="shared" si="25"/>
        <v>TinPT Belitung Industri Sejahtera</v>
      </c>
    </row>
    <row r="192" spans="1:28" s="227" customFormat="1" ht="51">
      <c r="A192" s="181" t="s">
        <v>15448</v>
      </c>
      <c r="B192" s="182" t="s">
        <v>1120</v>
      </c>
      <c r="C192" s="186" t="s">
        <v>15447</v>
      </c>
      <c r="D192" s="230"/>
      <c r="E192" s="182" t="s">
        <v>1095</v>
      </c>
      <c r="F192" s="182" t="s">
        <v>15448</v>
      </c>
      <c r="G192" s="182" t="s">
        <v>13217</v>
      </c>
      <c r="H192" s="183"/>
      <c r="I192" s="184" t="s">
        <v>15449</v>
      </c>
      <c r="J192" s="184" t="s">
        <v>1776</v>
      </c>
      <c r="K192" s="224"/>
      <c r="L192" s="224"/>
      <c r="M192" s="224"/>
      <c r="N192" s="224"/>
      <c r="O192" s="224"/>
      <c r="P192" s="185"/>
      <c r="Q192" s="225"/>
      <c r="R192" s="182" t="str">
        <f ca="1">IF(ISERROR($V192),"",OFFSET('Smelter Look-up'!$C$4,$V192-4,0)&amp;"")</f>
        <v>PT Cipta Persada Mulia</v>
      </c>
      <c r="S192" s="181" t="str">
        <f t="shared" ca="1" si="23"/>
        <v>ID</v>
      </c>
      <c r="T192" s="181" t="str">
        <f ca="1">IF(B192="","",IF(ISERROR(MATCH($J192,SorP!$B$1:$B$6226,0)),"",INDIRECT("'SorP'!$A$"&amp;MATCH($S192&amp;$J192,SorP!C:C,0))))</f>
        <v>ID-KR</v>
      </c>
      <c r="U192" s="201"/>
      <c r="V192" s="226">
        <f>IF(C192="",NA(),IF(OR(C192="Smelter not listed",C192="Smelter not yet identified"),MATCH($B192&amp;$D192,'Smelter Look-up'!$J:$J,0),MATCH($B192&amp;$C192,'Smelter Look-up'!$J:$J,0)))</f>
        <v>513</v>
      </c>
      <c r="X192" s="227">
        <f t="shared" si="24"/>
        <v>0</v>
      </c>
      <c r="AB192" s="228" t="str">
        <f t="shared" si="25"/>
        <v>TinPT Cipta Persada Mulia</v>
      </c>
    </row>
    <row r="193" spans="1:28" s="227" customFormat="1" ht="63.75">
      <c r="A193" s="181" t="s">
        <v>13841</v>
      </c>
      <c r="B193" s="182" t="s">
        <v>1120</v>
      </c>
      <c r="C193" s="186" t="s">
        <v>13827</v>
      </c>
      <c r="D193" s="230"/>
      <c r="E193" s="182" t="s">
        <v>1095</v>
      </c>
      <c r="F193" s="182" t="s">
        <v>13841</v>
      </c>
      <c r="G193" s="182" t="s">
        <v>13217</v>
      </c>
      <c r="H193" s="183"/>
      <c r="I193" s="184" t="s">
        <v>15113</v>
      </c>
      <c r="J193" s="184" t="s">
        <v>12830</v>
      </c>
      <c r="K193" s="224"/>
      <c r="L193" s="224"/>
      <c r="M193" s="224"/>
      <c r="N193" s="224"/>
      <c r="O193" s="224"/>
      <c r="P193" s="185"/>
      <c r="Q193" s="225"/>
      <c r="R193" s="182" t="str">
        <f ca="1">IF(ISERROR($V193),"",OFFSET('Smelter Look-up'!$C$4,$V193-4,0)&amp;"")</f>
        <v>PT Mitra Sukses Globalindo</v>
      </c>
      <c r="S193" s="181" t="str">
        <f t="shared" ca="1" si="23"/>
        <v>ID</v>
      </c>
      <c r="T193" s="181" t="str">
        <f ca="1">IF(B193="","",IF(ISERROR(MATCH($J193,SorP!$B$1:$B$6226,0)),"",INDIRECT("'SorP'!$A$"&amp;MATCH($S193&amp;$J193,SorP!C:C,0))))</f>
        <v>ID-BB</v>
      </c>
      <c r="U193" s="201"/>
      <c r="V193" s="226">
        <f>IF(C193="",NA(),IF(OR(C193="Smelter not listed",C193="Smelter not yet identified"),MATCH($B193&amp;$D193,'Smelter Look-up'!$J:$J,0),MATCH($B193&amp;$C193,'Smelter Look-up'!$J:$J,0)))</f>
        <v>519</v>
      </c>
      <c r="X193" s="227">
        <f t="shared" si="24"/>
        <v>0</v>
      </c>
      <c r="AB193" s="228" t="str">
        <f t="shared" si="25"/>
        <v>TinPT Mitra Sukses Globalindo</v>
      </c>
    </row>
    <row r="194" spans="1:28" s="227" customFormat="1" ht="63.75">
      <c r="A194" s="181" t="s">
        <v>15502</v>
      </c>
      <c r="B194" s="182" t="s">
        <v>1120</v>
      </c>
      <c r="C194" s="186" t="s">
        <v>15501</v>
      </c>
      <c r="D194" s="230"/>
      <c r="E194" s="182" t="s">
        <v>1095</v>
      </c>
      <c r="F194" s="182" t="s">
        <v>15502</v>
      </c>
      <c r="G194" s="182" t="s">
        <v>13217</v>
      </c>
      <c r="H194" s="183"/>
      <c r="I194" s="184" t="s">
        <v>15510</v>
      </c>
      <c r="J194" s="184" t="s">
        <v>12830</v>
      </c>
      <c r="K194" s="224"/>
      <c r="L194" s="224"/>
      <c r="M194" s="224"/>
      <c r="N194" s="224"/>
      <c r="O194" s="224"/>
      <c r="P194" s="185"/>
      <c r="Q194" s="225"/>
      <c r="R194" s="182" t="str">
        <f ca="1">IF(ISERROR($V194),"",OFFSET('Smelter Look-up'!$C$4,$V194-4,0)&amp;"")</f>
        <v>PT Premium Tin Indonesia</v>
      </c>
      <c r="S194" s="181" t="str">
        <f t="shared" ca="1" si="23"/>
        <v>ID</v>
      </c>
      <c r="T194" s="181" t="str">
        <f ca="1">IF(B194="","",IF(ISERROR(MATCH($J194,SorP!$B$1:$B$6226,0)),"",INDIRECT("'SorP'!$A$"&amp;MATCH($S194&amp;$J194,SorP!C:C,0))))</f>
        <v>ID-BB</v>
      </c>
      <c r="U194" s="201"/>
      <c r="V194" s="226">
        <f>IF(C194="",NA(),IF(OR(C194="Smelter not listed",C194="Smelter not yet identified"),MATCH($B194&amp;$D194,'Smelter Look-up'!$J:$J,0),MATCH($B194&amp;$C194,'Smelter Look-up'!$J:$J,0)))</f>
        <v>521</v>
      </c>
      <c r="X194" s="227">
        <f t="shared" si="24"/>
        <v>0</v>
      </c>
      <c r="AB194" s="228" t="str">
        <f t="shared" si="25"/>
        <v>TinPT Premium Tin Indonesia</v>
      </c>
    </row>
    <row r="195" spans="1:28" s="227" customFormat="1" ht="76.5">
      <c r="A195" s="181" t="s">
        <v>15455</v>
      </c>
      <c r="B195" s="182" t="s">
        <v>1120</v>
      </c>
      <c r="C195" s="186" t="s">
        <v>15454</v>
      </c>
      <c r="D195" s="230"/>
      <c r="E195" s="182" t="s">
        <v>1095</v>
      </c>
      <c r="F195" s="182" t="s">
        <v>15455</v>
      </c>
      <c r="G195" s="182" t="s">
        <v>13217</v>
      </c>
      <c r="H195" s="183"/>
      <c r="I195" s="184" t="s">
        <v>1753</v>
      </c>
      <c r="J195" s="184" t="s">
        <v>12830</v>
      </c>
      <c r="K195" s="224"/>
      <c r="L195" s="224"/>
      <c r="M195" s="224"/>
      <c r="N195" s="224"/>
      <c r="O195" s="224"/>
      <c r="P195" s="185"/>
      <c r="Q195" s="225"/>
      <c r="R195" s="182" t="str">
        <f ca="1">IF(ISERROR($V195),"",OFFSET('Smelter Look-up'!$C$4,$V195-4,0)&amp;"")</f>
        <v>PT Putera Sarana Shakti (PT PSS)</v>
      </c>
      <c r="S195" s="181" t="str">
        <f t="shared" ca="1" si="23"/>
        <v>ID</v>
      </c>
      <c r="T195" s="181" t="str">
        <f ca="1">IF(B195="","",IF(ISERROR(MATCH($J195,SorP!$B$1:$B$6226,0)),"",INDIRECT("'SorP'!$A$"&amp;MATCH($S195&amp;$J195,SorP!C:C,0))))</f>
        <v>ID-BB</v>
      </c>
      <c r="U195" s="201"/>
      <c r="V195" s="226">
        <f>IF(C195="",NA(),IF(OR(C195="Smelter not listed",C195="Smelter not yet identified"),MATCH($B195&amp;$D195,'Smelter Look-up'!$J:$J,0),MATCH($B195&amp;$C195,'Smelter Look-up'!$J:$J,0)))</f>
        <v>523</v>
      </c>
      <c r="X195" s="227">
        <f t="shared" si="24"/>
        <v>0</v>
      </c>
      <c r="AB195" s="228" t="str">
        <f t="shared" si="25"/>
        <v>TinPT Putera Sarana Shakti (PT PSS)</v>
      </c>
    </row>
    <row r="196" spans="1:28" s="227" customFormat="1" ht="63.75">
      <c r="A196" s="181" t="s">
        <v>15457</v>
      </c>
      <c r="B196" s="182" t="s">
        <v>1120</v>
      </c>
      <c r="C196" s="186" t="s">
        <v>15456</v>
      </c>
      <c r="D196" s="230"/>
      <c r="E196" s="182" t="s">
        <v>1095</v>
      </c>
      <c r="F196" s="182" t="s">
        <v>15457</v>
      </c>
      <c r="G196" s="182" t="s">
        <v>13217</v>
      </c>
      <c r="H196" s="183"/>
      <c r="I196" s="184" t="s">
        <v>15109</v>
      </c>
      <c r="J196" s="184" t="s">
        <v>12830</v>
      </c>
      <c r="K196" s="224"/>
      <c r="L196" s="224"/>
      <c r="M196" s="224"/>
      <c r="N196" s="224"/>
      <c r="O196" s="224"/>
      <c r="P196" s="185"/>
      <c r="Q196" s="225"/>
      <c r="R196" s="182" t="str">
        <f ca="1">IF(ISERROR($V196),"",OFFSET('Smelter Look-up'!$C$4,$V196-4,0)&amp;"")</f>
        <v>PT Sariwiguna Binasentosa</v>
      </c>
      <c r="S196" s="181" t="str">
        <f t="shared" ca="1" si="23"/>
        <v>ID</v>
      </c>
      <c r="T196" s="181" t="str">
        <f ca="1">IF(B196="","",IF(ISERROR(MATCH($J196,SorP!$B$1:$B$6226,0)),"",INDIRECT("'SorP'!$A$"&amp;MATCH($S196&amp;$J196,SorP!C:C,0))))</f>
        <v>ID-BB</v>
      </c>
      <c r="U196" s="201"/>
      <c r="V196" s="226">
        <f>IF(C196="",NA(),IF(OR(C196="Smelter not listed",C196="Smelter not yet identified"),MATCH($B196&amp;$D196,'Smelter Look-up'!$J:$J,0),MATCH($B196&amp;$C196,'Smelter Look-up'!$J:$J,0)))</f>
        <v>527</v>
      </c>
      <c r="X196" s="227">
        <f t="shared" si="24"/>
        <v>0</v>
      </c>
      <c r="AB196" s="228" t="str">
        <f t="shared" si="25"/>
        <v>TinPT Sariwiguna Binasentosa</v>
      </c>
    </row>
    <row r="197" spans="1:28" s="227" customFormat="1" ht="51">
      <c r="A197" s="181" t="s">
        <v>15458</v>
      </c>
      <c r="B197" s="182" t="s">
        <v>1120</v>
      </c>
      <c r="C197" s="186" t="s">
        <v>15926</v>
      </c>
      <c r="D197" s="230"/>
      <c r="E197" s="182" t="s">
        <v>1095</v>
      </c>
      <c r="F197" s="182" t="s">
        <v>15458</v>
      </c>
      <c r="G197" s="182" t="s">
        <v>13217</v>
      </c>
      <c r="H197" s="183"/>
      <c r="I197" s="184" t="s">
        <v>15513</v>
      </c>
      <c r="J197" s="184" t="s">
        <v>12830</v>
      </c>
      <c r="K197" s="224"/>
      <c r="L197" s="224"/>
      <c r="M197" s="224"/>
      <c r="N197" s="224"/>
      <c r="O197" s="224"/>
      <c r="P197" s="185"/>
      <c r="Q197" s="225"/>
      <c r="R197" s="182" t="str">
        <f ca="1">IF(ISERROR($V197),"",OFFSET('Smelter Look-up'!$C$4,$V197-4,0)&amp;"")</f>
        <v/>
      </c>
      <c r="S197" s="181" t="str">
        <f t="shared" ref="S197" ca="1" si="26">IF(B197="","",IF(ISERROR(MATCH($E197,CL,0)),"Unknown",INDIRECT("'C'!$A$"&amp;MATCH($E197,CL,0)+1)))</f>
        <v>ID</v>
      </c>
      <c r="T197" s="181" t="str">
        <f ca="1">IF(B197="","",IF(ISERROR(MATCH($J197,SorP!$B$1:$B$6226,0)),"",INDIRECT("'SorP'!$A$"&amp;MATCH($S197&amp;$J197,SorP!C:C,0))))</f>
        <v>ID-BB</v>
      </c>
      <c r="U197" s="201"/>
      <c r="V197" s="226" t="e">
        <f>IF(C197="",NA(),IF(OR(C197="Smelter not listed",C197="Smelter not yet identified"),MATCH($B197&amp;$D197,'Smelter Look-up'!$J:$J,0),MATCH($B197&amp;$C197,'Smelter Look-up'!$J:$J,0)))</f>
        <v>#N/A</v>
      </c>
      <c r="X197" s="227">
        <f t="shared" ref="X197" si="27">IF(AND(C197="Smelter not listed",OR(LEN(D197)=0,LEN(E197)=0)),1,0)</f>
        <v>0</v>
      </c>
      <c r="AB197" s="228" t="str">
        <f t="shared" ref="AB197" si="28">B197&amp;C197</f>
        <v>TinPT Sukses Inti Makmur</v>
      </c>
    </row>
    <row r="198" spans="1:28" s="227" customFormat="1" ht="51">
      <c r="A198" s="181" t="s">
        <v>15086</v>
      </c>
      <c r="B198" s="182" t="s">
        <v>1120</v>
      </c>
      <c r="C198" s="186" t="s">
        <v>15085</v>
      </c>
      <c r="D198" s="230"/>
      <c r="E198" s="182" t="s">
        <v>1095</v>
      </c>
      <c r="F198" s="182" t="s">
        <v>15086</v>
      </c>
      <c r="G198" s="182" t="s">
        <v>13217</v>
      </c>
      <c r="H198" s="183"/>
      <c r="I198" s="184" t="s">
        <v>15116</v>
      </c>
      <c r="J198" s="184" t="s">
        <v>12830</v>
      </c>
      <c r="K198" s="224"/>
      <c r="L198" s="224"/>
      <c r="M198" s="224"/>
      <c r="N198" s="224"/>
      <c r="O198" s="224"/>
      <c r="P198" s="185"/>
      <c r="Q198" s="225"/>
      <c r="R198" s="182" t="str">
        <f ca="1">IF(ISERROR($V198),"",OFFSET('Smelter Look-up'!$C$4,$V198-4,0)&amp;"")</f>
        <v>PT Timah Nusantara</v>
      </c>
      <c r="S198" s="181" t="str">
        <f t="shared" ref="S198:S229" ca="1" si="29">IF(B198="","",IF(ISERROR(MATCH($E198,CL,0)),"Unknown",INDIRECT("'C'!$A$"&amp;MATCH($E198,CL,0)+1)))</f>
        <v>ID</v>
      </c>
      <c r="T198" s="181" t="str">
        <f ca="1">IF(B198="","",IF(ISERROR(MATCH($J198,SorP!$B$1:$B$6226,0)),"",INDIRECT("'SorP'!$A$"&amp;MATCH($S198&amp;$J198,SorP!C:C,0))))</f>
        <v>ID-BB</v>
      </c>
      <c r="U198" s="201"/>
      <c r="V198" s="226">
        <f>IF(C198="",NA(),IF(OR(C198="Smelter not listed",C198="Smelter not yet identified"),MATCH($B198&amp;$D198,'Smelter Look-up'!$J:$J,0),MATCH($B198&amp;$C198,'Smelter Look-up'!$J:$J,0)))</f>
        <v>531</v>
      </c>
      <c r="X198" s="227">
        <f t="shared" ref="X198:X229" si="30">IF(AND(C198="Smelter not listed",OR(LEN(D198)=0,LEN(E198)=0)),1,0)</f>
        <v>0</v>
      </c>
      <c r="AB198" s="228" t="str">
        <f t="shared" ref="AB198:AB229" si="31">B198&amp;C198</f>
        <v>TinPT Timah Nusantara</v>
      </c>
    </row>
    <row r="199" spans="1:28" s="227" customFormat="1" ht="76.5">
      <c r="A199" s="181" t="s">
        <v>1800</v>
      </c>
      <c r="B199" s="182" t="s">
        <v>1120</v>
      </c>
      <c r="C199" s="186" t="s">
        <v>12412</v>
      </c>
      <c r="D199" s="230"/>
      <c r="E199" s="182" t="s">
        <v>1086</v>
      </c>
      <c r="F199" s="182" t="s">
        <v>1800</v>
      </c>
      <c r="G199" s="182" t="s">
        <v>13217</v>
      </c>
      <c r="H199" s="183"/>
      <c r="I199" s="184" t="s">
        <v>1709</v>
      </c>
      <c r="J199" s="184" t="s">
        <v>1744</v>
      </c>
      <c r="K199" s="224"/>
      <c r="L199" s="224"/>
      <c r="M199" s="224"/>
      <c r="N199" s="224"/>
      <c r="O199" s="224"/>
      <c r="P199" s="185"/>
      <c r="Q199" s="225"/>
      <c r="R199" s="182" t="str">
        <f ca="1">IF(ISERROR($V199),"",OFFSET('Smelter Look-up'!$C$4,$V199-4,0)&amp;"")</f>
        <v>Resind Industria e Comercio Ltda.</v>
      </c>
      <c r="S199" s="181" t="str">
        <f t="shared" ca="1" si="29"/>
        <v>BR</v>
      </c>
      <c r="T199" s="181" t="str">
        <f ca="1">IF(B199="","",IF(ISERROR(MATCH($J199,SorP!$B$1:$B$6226,0)),"",INDIRECT("'SorP'!$A$"&amp;MATCH($S199&amp;$J199,SorP!C:C,0))))</f>
        <v>BR-MG</v>
      </c>
      <c r="U199" s="201"/>
      <c r="V199" s="226">
        <f>IF(C199="",NA(),IF(OR(C199="Smelter not listed",C199="Smelter not yet identified"),MATCH($B199&amp;$D199,'Smelter Look-up'!$J:$J,0),MATCH($B199&amp;$C199,'Smelter Look-up'!$J:$J,0)))</f>
        <v>538</v>
      </c>
      <c r="X199" s="227">
        <f t="shared" si="30"/>
        <v>0</v>
      </c>
      <c r="AB199" s="228" t="str">
        <f t="shared" si="31"/>
        <v>TinResind Industria e Comercio Ltda.</v>
      </c>
    </row>
    <row r="200" spans="1:28" s="227" customFormat="1" ht="25.5">
      <c r="A200" s="181" t="s">
        <v>2514</v>
      </c>
      <c r="B200" s="182" t="s">
        <v>1120</v>
      </c>
      <c r="C200" s="186" t="s">
        <v>2513</v>
      </c>
      <c r="D200" s="230"/>
      <c r="E200" s="182" t="s">
        <v>1086</v>
      </c>
      <c r="F200" s="182" t="s">
        <v>2514</v>
      </c>
      <c r="G200" s="182" t="s">
        <v>13217</v>
      </c>
      <c r="H200" s="183"/>
      <c r="I200" s="184" t="s">
        <v>2522</v>
      </c>
      <c r="J200" s="184" t="s">
        <v>1666</v>
      </c>
      <c r="K200" s="224"/>
      <c r="L200" s="224"/>
      <c r="M200" s="224"/>
      <c r="N200" s="224"/>
      <c r="O200" s="224"/>
      <c r="P200" s="185"/>
      <c r="Q200" s="225"/>
      <c r="R200" s="182" t="str">
        <f ca="1">IF(ISERROR($V200),"",OFFSET('Smelter Look-up'!$C$4,$V200-4,0)&amp;"")</f>
        <v>Super Ligas</v>
      </c>
      <c r="S200" s="181" t="str">
        <f t="shared" ca="1" si="29"/>
        <v>BR</v>
      </c>
      <c r="T200" s="181" t="str">
        <f ca="1">IF(B200="","",IF(ISERROR(MATCH($J200,SorP!$B$1:$B$6226,0)),"",INDIRECT("'SorP'!$A$"&amp;MATCH($S200&amp;$J200,SorP!C:C,0))))</f>
        <v>BR-SP</v>
      </c>
      <c r="U200" s="201"/>
      <c r="V200" s="226">
        <f>IF(C200="",NA(),IF(OR(C200="Smelter not listed",C200="Smelter not yet identified"),MATCH($B200&amp;$D200,'Smelter Look-up'!$J:$J,0),MATCH($B200&amp;$C200,'Smelter Look-up'!$J:$J,0)))</f>
        <v>543</v>
      </c>
      <c r="X200" s="227">
        <f t="shared" si="30"/>
        <v>0</v>
      </c>
      <c r="AB200" s="228" t="str">
        <f t="shared" si="31"/>
        <v>TinSuper Ligas</v>
      </c>
    </row>
    <row r="201" spans="1:28" s="227" customFormat="1" ht="102">
      <c r="A201" s="181" t="s">
        <v>13785</v>
      </c>
      <c r="B201" s="182" t="s">
        <v>1120</v>
      </c>
      <c r="C201" s="186" t="s">
        <v>13784</v>
      </c>
      <c r="D201" s="230"/>
      <c r="E201" s="182" t="s">
        <v>1090</v>
      </c>
      <c r="F201" s="182" t="s">
        <v>13785</v>
      </c>
      <c r="G201" s="182" t="s">
        <v>13217</v>
      </c>
      <c r="H201" s="183"/>
      <c r="I201" s="184" t="s">
        <v>2429</v>
      </c>
      <c r="J201" s="184" t="s">
        <v>13605</v>
      </c>
      <c r="K201" s="224"/>
      <c r="L201" s="224"/>
      <c r="M201" s="224"/>
      <c r="N201" s="224"/>
      <c r="O201" s="224"/>
      <c r="P201" s="185"/>
      <c r="Q201" s="225"/>
      <c r="R201" s="182" t="str">
        <f ca="1">IF(ISERROR($V201),"",OFFSET('Smelter Look-up'!$C$4,$V201-4,0)&amp;"")</f>
        <v>Yunnan Yunfan Non-ferrous Metals Co., Ltd.</v>
      </c>
      <c r="S201" s="181" t="str">
        <f t="shared" ca="1" si="29"/>
        <v>CN</v>
      </c>
      <c r="T201" s="181" t="str">
        <f ca="1">IF(B201="","",IF(ISERROR(MATCH($J201,SorP!$B$1:$B$6226,0)),"",INDIRECT("'SorP'!$A$"&amp;MATCH($S201&amp;$J201,SorP!C:C,0))))</f>
        <v>CN-YN</v>
      </c>
      <c r="U201" s="201"/>
      <c r="V201" s="226">
        <f>IF(C201="",NA(),IF(OR(C201="Smelter not listed",C201="Smelter not yet identified"),MATCH($B201&amp;$D201,'Smelter Look-up'!$J:$J,0),MATCH($B201&amp;$C201,'Smelter Look-up'!$J:$J,0)))</f>
        <v>573</v>
      </c>
      <c r="X201" s="227">
        <f t="shared" si="30"/>
        <v>0</v>
      </c>
      <c r="AB201" s="228" t="str">
        <f t="shared" si="31"/>
        <v>TinYunnan Yunfan Non-ferrous Metals Co., Ltd.</v>
      </c>
    </row>
    <row r="202" spans="1:28" s="227" customFormat="1" ht="89.25">
      <c r="A202" s="181" t="s">
        <v>792</v>
      </c>
      <c r="B202" s="182" t="s">
        <v>1122</v>
      </c>
      <c r="C202" s="186" t="s">
        <v>2521</v>
      </c>
      <c r="D202" s="230"/>
      <c r="E202" s="182" t="s">
        <v>15927</v>
      </c>
      <c r="F202" s="182" t="s">
        <v>792</v>
      </c>
      <c r="G202" s="182" t="s">
        <v>13217</v>
      </c>
      <c r="H202" s="183"/>
      <c r="I202" s="184" t="s">
        <v>1814</v>
      </c>
      <c r="J202" s="184" t="s">
        <v>2792</v>
      </c>
      <c r="K202" s="224"/>
      <c r="L202" s="224"/>
      <c r="M202" s="224"/>
      <c r="N202" s="224"/>
      <c r="O202" s="224"/>
      <c r="P202" s="185"/>
      <c r="Q202" s="225"/>
      <c r="R202" s="182" t="str">
        <f ca="1">IF(ISERROR($V202),"",OFFSET('Smelter Look-up'!$C$4,$V202-4,0)&amp;"")</f>
        <v>Wolfram Bergbau und Hutten AG</v>
      </c>
      <c r="S202" s="181" t="str">
        <f t="shared" ca="1" si="29"/>
        <v>AT</v>
      </c>
      <c r="T202" s="181" t="str">
        <f ca="1">IF(B202="","",IF(ISERROR(MATCH($J202,SorP!$B$1:$B$6226,0)),"",INDIRECT("'SorP'!$A$"&amp;MATCH($S202&amp;$J202,SorP!C:C,0))))</f>
        <v>AT-6</v>
      </c>
      <c r="U202" s="201"/>
      <c r="V202" s="226">
        <f>IF(C202="",NA(),IF(OR(C202="Smelter not listed",C202="Smelter not yet identified"),MATCH($B202&amp;$D202,'Smelter Look-up'!$J:$J,0),MATCH($B202&amp;$C202,'Smelter Look-up'!$J:$J,0)))</f>
        <v>655</v>
      </c>
      <c r="X202" s="227">
        <f t="shared" si="30"/>
        <v>0</v>
      </c>
      <c r="AB202" s="228" t="str">
        <f t="shared" si="31"/>
        <v>TungstenWolfram Bergbau und Hutten AG</v>
      </c>
    </row>
    <row r="203" spans="1:28" s="227" customFormat="1" ht="89.25">
      <c r="A203" s="181" t="s">
        <v>785</v>
      </c>
      <c r="B203" s="182" t="s">
        <v>1122</v>
      </c>
      <c r="C203" s="186" t="s">
        <v>1368</v>
      </c>
      <c r="D203" s="230"/>
      <c r="E203" s="182" t="s">
        <v>15872</v>
      </c>
      <c r="F203" s="182" t="s">
        <v>785</v>
      </c>
      <c r="G203" s="182" t="s">
        <v>13217</v>
      </c>
      <c r="H203" s="183"/>
      <c r="I203" s="184" t="s">
        <v>1810</v>
      </c>
      <c r="J203" s="184" t="s">
        <v>13601</v>
      </c>
      <c r="K203" s="224"/>
      <c r="L203" s="224"/>
      <c r="M203" s="224"/>
      <c r="N203" s="224"/>
      <c r="O203" s="224"/>
      <c r="P203" s="185"/>
      <c r="Q203" s="225"/>
      <c r="R203" s="182" t="str">
        <f ca="1">IF(ISERROR($V203),"",OFFSET('Smelter Look-up'!$C$4,$V203-4,0)&amp;"")</f>
        <v>Guangdong Xianglu Tungsten Co., Ltd.</v>
      </c>
      <c r="S203" s="181" t="str">
        <f t="shared" ca="1" si="29"/>
        <v>CN</v>
      </c>
      <c r="T203" s="181" t="str">
        <f ca="1">IF(B203="","",IF(ISERROR(MATCH($J203,SorP!$B$1:$B$6226,0)),"",INDIRECT("'SorP'!$A$"&amp;MATCH($S203&amp;$J203,SorP!C:C,0))))</f>
        <v>CN-GD</v>
      </c>
      <c r="U203" s="201"/>
      <c r="V203" s="226">
        <f>IF(C203="",NA(),IF(OR(C203="Smelter not listed",C203="Smelter not yet identified"),MATCH($B203&amp;$D203,'Smelter Look-up'!$J:$J,0),MATCH($B203&amp;$C203,'Smelter Look-up'!$J:$J,0)))</f>
        <v>606</v>
      </c>
      <c r="X203" s="227">
        <f t="shared" si="30"/>
        <v>0</v>
      </c>
      <c r="AB203" s="228" t="str">
        <f t="shared" si="31"/>
        <v>TungstenGuangdong Xianglu Tungsten Co., Ltd.</v>
      </c>
    </row>
    <row r="204" spans="1:28" s="227" customFormat="1" ht="102">
      <c r="A204" s="181" t="s">
        <v>786</v>
      </c>
      <c r="B204" s="182" t="s">
        <v>1122</v>
      </c>
      <c r="C204" s="186" t="s">
        <v>1367</v>
      </c>
      <c r="D204" s="230"/>
      <c r="E204" s="182" t="s">
        <v>15872</v>
      </c>
      <c r="F204" s="182" t="s">
        <v>786</v>
      </c>
      <c r="G204" s="182" t="s">
        <v>13217</v>
      </c>
      <c r="H204" s="183"/>
      <c r="I204" s="184" t="s">
        <v>1759</v>
      </c>
      <c r="J204" s="184" t="s">
        <v>13596</v>
      </c>
      <c r="K204" s="224"/>
      <c r="L204" s="224"/>
      <c r="M204" s="224"/>
      <c r="N204" s="224"/>
      <c r="O204" s="224"/>
      <c r="P204" s="185"/>
      <c r="Q204" s="225"/>
      <c r="R204" s="182" t="str">
        <f ca="1">IF(ISERROR($V204),"",OFFSET('Smelter Look-up'!$C$4,$V204-4,0)&amp;"")</f>
        <v>Chongyi Zhangyuan Tungsten Co., Ltd.</v>
      </c>
      <c r="S204" s="181" t="str">
        <f t="shared" ca="1" si="29"/>
        <v>CN</v>
      </c>
      <c r="T204" s="181" t="str">
        <f ca="1">IF(B204="","",IF(ISERROR(MATCH($J204,SorP!$B$1:$B$6226,0)),"",INDIRECT("'SorP'!$A$"&amp;MATCH($S204&amp;$J204,SorP!C:C,0))))</f>
        <v>CN-JX</v>
      </c>
      <c r="U204" s="201"/>
      <c r="V204" s="226">
        <f>IF(C204="",NA(),IF(OR(C204="Smelter not listed",C204="Smelter not yet identified"),MATCH($B204&amp;$D204,'Smelter Look-up'!$J:$J,0),MATCH($B204&amp;$C204,'Smelter Look-up'!$J:$J,0)))</f>
        <v>595</v>
      </c>
      <c r="X204" s="227">
        <f t="shared" si="30"/>
        <v>0</v>
      </c>
      <c r="AB204" s="228" t="str">
        <f t="shared" si="31"/>
        <v>TungstenChongyi Zhangyuan Tungsten Co., Ltd.</v>
      </c>
    </row>
    <row r="205" spans="1:28" s="227" customFormat="1" ht="89.25">
      <c r="A205" s="181" t="s">
        <v>788</v>
      </c>
      <c r="B205" s="182" t="s">
        <v>1122</v>
      </c>
      <c r="C205" s="186" t="s">
        <v>2197</v>
      </c>
      <c r="D205" s="230"/>
      <c r="E205" s="182" t="s">
        <v>15872</v>
      </c>
      <c r="F205" s="182" t="s">
        <v>788</v>
      </c>
      <c r="G205" s="182" t="s">
        <v>13217</v>
      </c>
      <c r="H205" s="183"/>
      <c r="I205" s="184" t="s">
        <v>2118</v>
      </c>
      <c r="J205" s="184" t="s">
        <v>13600</v>
      </c>
      <c r="K205" s="224"/>
      <c r="L205" s="224"/>
      <c r="M205" s="224"/>
      <c r="N205" s="224"/>
      <c r="O205" s="224"/>
      <c r="P205" s="185"/>
      <c r="Q205" s="225"/>
      <c r="R205" s="182" t="str">
        <f ca="1">IF(ISERROR($V205),"",OFFSET('Smelter Look-up'!$C$4,$V205-4,0)&amp;"")</f>
        <v>Hunan Chenzhou Mining Co., Ltd.</v>
      </c>
      <c r="S205" s="181" t="str">
        <f t="shared" ca="1" si="29"/>
        <v>CN</v>
      </c>
      <c r="T205" s="181" t="str">
        <f ca="1">IF(B205="","",IF(ISERROR(MATCH($J205,SorP!$B$1:$B$6226,0)),"",INDIRECT("'SorP'!$A$"&amp;MATCH($S205&amp;$J205,SorP!C:C,0))))</f>
        <v>CN-HN</v>
      </c>
      <c r="U205" s="201"/>
      <c r="V205" s="226">
        <f>IF(C205="",NA(),IF(OR(C205="Smelter not listed",C205="Smelter not yet identified"),MATCH($B205&amp;$D205,'Smelter Look-up'!$J:$J,0),MATCH($B205&amp;$C205,'Smelter Look-up'!$J:$J,0)))</f>
        <v>613</v>
      </c>
      <c r="X205" s="227">
        <f t="shared" si="30"/>
        <v>0</v>
      </c>
      <c r="AB205" s="228" t="str">
        <f t="shared" si="31"/>
        <v>TungstenHunan Chenzhou Mining Co., Ltd.</v>
      </c>
    </row>
    <row r="206" spans="1:28" s="227" customFormat="1" ht="76.5">
      <c r="A206" s="181" t="s">
        <v>793</v>
      </c>
      <c r="B206" s="182" t="s">
        <v>1122</v>
      </c>
      <c r="C206" s="186" t="s">
        <v>1371</v>
      </c>
      <c r="D206" s="230"/>
      <c r="E206" s="182" t="s">
        <v>15872</v>
      </c>
      <c r="F206" s="182" t="s">
        <v>793</v>
      </c>
      <c r="G206" s="182" t="s">
        <v>13217</v>
      </c>
      <c r="H206" s="183"/>
      <c r="I206" s="184" t="s">
        <v>1817</v>
      </c>
      <c r="J206" s="184" t="s">
        <v>13595</v>
      </c>
      <c r="K206" s="224"/>
      <c r="L206" s="224"/>
      <c r="M206" s="224"/>
      <c r="N206" s="224"/>
      <c r="O206" s="224"/>
      <c r="P206" s="185"/>
      <c r="Q206" s="225"/>
      <c r="R206" s="182" t="str">
        <f ca="1">IF(ISERROR($V206),"",OFFSET('Smelter Look-up'!$C$4,$V206-4,0)&amp;"")</f>
        <v>Xiamen Tungsten Co., Ltd.</v>
      </c>
      <c r="S206" s="181" t="str">
        <f t="shared" ca="1" si="29"/>
        <v>CN</v>
      </c>
      <c r="T206" s="181" t="str">
        <f ca="1">IF(B206="","",IF(ISERROR(MATCH($J206,SorP!$B$1:$B$6226,0)),"",INDIRECT("'SorP'!$A$"&amp;MATCH($S206&amp;$J206,SorP!C:C,0))))</f>
        <v>CN-FJ</v>
      </c>
      <c r="U206" s="201"/>
      <c r="V206" s="226">
        <f>IF(C206="",NA(),IF(OR(C206="Smelter not listed",C206="Smelter not yet identified"),MATCH($B206&amp;$D206,'Smelter Look-up'!$J:$J,0),MATCH($B206&amp;$C206,'Smelter Look-up'!$J:$J,0)))</f>
        <v>659</v>
      </c>
      <c r="X206" s="227">
        <f t="shared" si="30"/>
        <v>0</v>
      </c>
      <c r="AB206" s="228" t="str">
        <f t="shared" si="31"/>
        <v>TungstenXiamen Tungsten Co., Ltd.</v>
      </c>
    </row>
    <row r="207" spans="1:28" s="227" customFormat="1" ht="114.75">
      <c r="A207" s="181" t="s">
        <v>137</v>
      </c>
      <c r="B207" s="182" t="s">
        <v>1122</v>
      </c>
      <c r="C207" s="186" t="s">
        <v>147</v>
      </c>
      <c r="D207" s="230"/>
      <c r="E207" s="182" t="s">
        <v>15872</v>
      </c>
      <c r="F207" s="182" t="s">
        <v>137</v>
      </c>
      <c r="G207" s="182" t="s">
        <v>13217</v>
      </c>
      <c r="H207" s="183"/>
      <c r="I207" s="184" t="s">
        <v>1759</v>
      </c>
      <c r="J207" s="184" t="s">
        <v>13596</v>
      </c>
      <c r="K207" s="224"/>
      <c r="L207" s="224"/>
      <c r="M207" s="224"/>
      <c r="N207" s="224"/>
      <c r="O207" s="224"/>
      <c r="P207" s="185"/>
      <c r="Q207" s="225"/>
      <c r="R207" s="182" t="str">
        <f ca="1">IF(ISERROR($V207),"",OFFSET('Smelter Look-up'!$C$4,$V207-4,0)&amp;"")</f>
        <v>Ganzhou Jiangwu Ferrotungsten Co., Ltd.</v>
      </c>
      <c r="S207" s="181" t="str">
        <f t="shared" ca="1" si="29"/>
        <v>CN</v>
      </c>
      <c r="T207" s="181" t="str">
        <f ca="1">IF(B207="","",IF(ISERROR(MATCH($J207,SorP!$B$1:$B$6226,0)),"",INDIRECT("'SorP'!$A$"&amp;MATCH($S207&amp;$J207,SorP!C:C,0))))</f>
        <v>CN-JX</v>
      </c>
      <c r="U207" s="201"/>
      <c r="V207" s="226">
        <f>IF(C207="",NA(),IF(OR(C207="Smelter not listed",C207="Smelter not yet identified"),MATCH($B207&amp;$D207,'Smelter Look-up'!$J:$J,0),MATCH($B207&amp;$C207,'Smelter Look-up'!$J:$J,0)))</f>
        <v>601</v>
      </c>
      <c r="X207" s="227">
        <f t="shared" si="30"/>
        <v>0</v>
      </c>
      <c r="AB207" s="228" t="str">
        <f t="shared" si="31"/>
        <v>TungstenGanzhou Jiangwu Ferrotungsten Co., Ltd.</v>
      </c>
    </row>
    <row r="208" spans="1:28" s="227" customFormat="1" ht="89.25">
      <c r="A208" s="181" t="s">
        <v>138</v>
      </c>
      <c r="B208" s="182" t="s">
        <v>1122</v>
      </c>
      <c r="C208" s="186" t="s">
        <v>148</v>
      </c>
      <c r="D208" s="230"/>
      <c r="E208" s="182" t="s">
        <v>15872</v>
      </c>
      <c r="F208" s="182" t="s">
        <v>138</v>
      </c>
      <c r="G208" s="182" t="s">
        <v>13217</v>
      </c>
      <c r="H208" s="183"/>
      <c r="I208" s="184" t="s">
        <v>1759</v>
      </c>
      <c r="J208" s="184" t="s">
        <v>13596</v>
      </c>
      <c r="K208" s="224"/>
      <c r="L208" s="224"/>
      <c r="M208" s="224"/>
      <c r="N208" s="224"/>
      <c r="O208" s="224"/>
      <c r="P208" s="185"/>
      <c r="Q208" s="225"/>
      <c r="R208" s="182" t="str">
        <f ca="1">IF(ISERROR($V208),"",OFFSET('Smelter Look-up'!$C$4,$V208-4,0)&amp;"")</f>
        <v>Jiangxi Yaosheng Tungsten Co., Ltd.</v>
      </c>
      <c r="S208" s="181" t="str">
        <f t="shared" ca="1" si="29"/>
        <v>CN</v>
      </c>
      <c r="T208" s="181" t="str">
        <f ca="1">IF(B208="","",IF(ISERROR(MATCH($J208,SorP!$B$1:$B$6226,0)),"",INDIRECT("'SorP'!$A$"&amp;MATCH($S208&amp;$J208,SorP!C:C,0))))</f>
        <v>CN-JX</v>
      </c>
      <c r="U208" s="201"/>
      <c r="V208" s="226">
        <f>IF(C208="",NA(),IF(OR(C208="Smelter not listed",C208="Smelter not yet identified"),MATCH($B208&amp;$D208,'Smelter Look-up'!$J:$J,0),MATCH($B208&amp;$C208,'Smelter Look-up'!$J:$J,0)))</f>
        <v>625</v>
      </c>
      <c r="X208" s="227">
        <f t="shared" si="30"/>
        <v>0</v>
      </c>
      <c r="AB208" s="228" t="str">
        <f t="shared" si="31"/>
        <v>TungstenJiangxi Yaosheng Tungsten Co., Ltd.</v>
      </c>
    </row>
    <row r="209" spans="1:28" s="227" customFormat="1" ht="114.75">
      <c r="A209" s="181" t="s">
        <v>139</v>
      </c>
      <c r="B209" s="182" t="s">
        <v>1122</v>
      </c>
      <c r="C209" s="186" t="s">
        <v>149</v>
      </c>
      <c r="D209" s="230"/>
      <c r="E209" s="182" t="s">
        <v>15872</v>
      </c>
      <c r="F209" s="182" t="s">
        <v>139</v>
      </c>
      <c r="G209" s="182" t="s">
        <v>13217</v>
      </c>
      <c r="H209" s="183"/>
      <c r="I209" s="184" t="s">
        <v>1759</v>
      </c>
      <c r="J209" s="184" t="s">
        <v>13596</v>
      </c>
      <c r="K209" s="224"/>
      <c r="L209" s="224"/>
      <c r="M209" s="224"/>
      <c r="N209" s="224"/>
      <c r="O209" s="224"/>
      <c r="P209" s="185"/>
      <c r="Q209" s="225"/>
      <c r="R209" s="182" t="str">
        <f ca="1">IF(ISERROR($V209),"",OFFSET('Smelter Look-up'!$C$4,$V209-4,0)&amp;"")</f>
        <v>Jiangxi Xinsheng Tungsten Industry Co., Ltd.</v>
      </c>
      <c r="S209" s="181" t="str">
        <f t="shared" ca="1" si="29"/>
        <v>CN</v>
      </c>
      <c r="T209" s="181" t="str">
        <f ca="1">IF(B209="","",IF(ISERROR(MATCH($J209,SorP!$B$1:$B$6226,0)),"",INDIRECT("'SorP'!$A$"&amp;MATCH($S209&amp;$J209,SorP!C:C,0))))</f>
        <v>CN-JX</v>
      </c>
      <c r="U209" s="201"/>
      <c r="V209" s="226">
        <f>IF(C209="",NA(),IF(OR(C209="Smelter not listed",C209="Smelter not yet identified"),MATCH($B209&amp;$D209,'Smelter Look-up'!$J:$J,0),MATCH($B209&amp;$C209,'Smelter Look-up'!$J:$J,0)))</f>
        <v>624</v>
      </c>
      <c r="X209" s="227">
        <f t="shared" si="30"/>
        <v>0</v>
      </c>
      <c r="AB209" s="228" t="str">
        <f t="shared" si="31"/>
        <v>TungstenJiangxi Xinsheng Tungsten Industry Co., Ltd.</v>
      </c>
    </row>
    <row r="210" spans="1:28" s="227" customFormat="1" ht="127.5">
      <c r="A210" s="181" t="s">
        <v>140</v>
      </c>
      <c r="B210" s="182" t="s">
        <v>1122</v>
      </c>
      <c r="C210" s="186" t="s">
        <v>150</v>
      </c>
      <c r="D210" s="230"/>
      <c r="E210" s="182" t="s">
        <v>15872</v>
      </c>
      <c r="F210" s="182" t="s">
        <v>140</v>
      </c>
      <c r="G210" s="182" t="s">
        <v>13217</v>
      </c>
      <c r="H210" s="183"/>
      <c r="I210" s="184" t="s">
        <v>1819</v>
      </c>
      <c r="J210" s="184" t="s">
        <v>13596</v>
      </c>
      <c r="K210" s="224"/>
      <c r="L210" s="224"/>
      <c r="M210" s="224"/>
      <c r="N210" s="224"/>
      <c r="O210" s="224"/>
      <c r="P210" s="185"/>
      <c r="Q210" s="225"/>
      <c r="R210" s="182" t="str">
        <f ca="1">IF(ISERROR($V210),"",OFFSET('Smelter Look-up'!$C$4,$V210-4,0)&amp;"")</f>
        <v>Jiangxi Tonggu Non-ferrous Metallurgical &amp; Chemical Co., Ltd.</v>
      </c>
      <c r="S210" s="181" t="str">
        <f t="shared" ca="1" si="29"/>
        <v>CN</v>
      </c>
      <c r="T210" s="181" t="str">
        <f ca="1">IF(B210="","",IF(ISERROR(MATCH($J210,SorP!$B$1:$B$6226,0)),"",INDIRECT("'SorP'!$A$"&amp;MATCH($S210&amp;$J210,SorP!C:C,0))))</f>
        <v>CN-JX</v>
      </c>
      <c r="U210" s="201"/>
      <c r="V210" s="226">
        <f>IF(C210="",NA(),IF(OR(C210="Smelter not listed",C210="Smelter not yet identified"),MATCH($B210&amp;$D210,'Smelter Look-up'!$J:$J,0),MATCH($B210&amp;$C210,'Smelter Look-up'!$J:$J,0)))</f>
        <v>623</v>
      </c>
      <c r="X210" s="227">
        <f t="shared" si="30"/>
        <v>0</v>
      </c>
      <c r="AB210" s="228" t="str">
        <f t="shared" si="31"/>
        <v>TungstenJiangxi Tonggu Non-ferrous Metallurgical &amp; Chemical Co., Ltd.</v>
      </c>
    </row>
    <row r="211" spans="1:28" s="227" customFormat="1" ht="76.5">
      <c r="A211" s="181" t="s">
        <v>141</v>
      </c>
      <c r="B211" s="182" t="s">
        <v>1122</v>
      </c>
      <c r="C211" s="186" t="s">
        <v>151</v>
      </c>
      <c r="D211" s="230"/>
      <c r="E211" s="182" t="s">
        <v>15872</v>
      </c>
      <c r="F211" s="182" t="s">
        <v>141</v>
      </c>
      <c r="G211" s="182" t="s">
        <v>13217</v>
      </c>
      <c r="H211" s="183"/>
      <c r="I211" s="184" t="s">
        <v>15928</v>
      </c>
      <c r="J211" s="184" t="s">
        <v>13605</v>
      </c>
      <c r="K211" s="224"/>
      <c r="L211" s="224"/>
      <c r="M211" s="224"/>
      <c r="N211" s="224"/>
      <c r="O211" s="224"/>
      <c r="P211" s="185"/>
      <c r="Q211" s="225"/>
      <c r="R211" s="182" t="str">
        <f ca="1">IF(ISERROR($V211),"",OFFSET('Smelter Look-up'!$C$4,$V211-4,0)&amp;"")</f>
        <v>Malipo Haiyu Tungsten Co., Ltd.</v>
      </c>
      <c r="S211" s="181" t="str">
        <f t="shared" ca="1" si="29"/>
        <v>CN</v>
      </c>
      <c r="T211" s="181" t="str">
        <f ca="1">IF(B211="","",IF(ISERROR(MATCH($J211,SorP!$B$1:$B$6226,0)),"",INDIRECT("'SorP'!$A$"&amp;MATCH($S211&amp;$J211,SorP!C:C,0))))</f>
        <v>CN-YN</v>
      </c>
      <c r="U211" s="201"/>
      <c r="V211" s="226">
        <f>IF(C211="",NA(),IF(OR(C211="Smelter not listed",C211="Smelter not yet identified"),MATCH($B211&amp;$D211,'Smelter Look-up'!$J:$J,0),MATCH($B211&amp;$C211,'Smelter Look-up'!$J:$J,0)))</f>
        <v>635</v>
      </c>
      <c r="X211" s="227">
        <f t="shared" si="30"/>
        <v>0</v>
      </c>
      <c r="AB211" s="228" t="str">
        <f t="shared" si="31"/>
        <v>TungstenMalipo Haiyu Tungsten Co., Ltd.</v>
      </c>
    </row>
    <row r="212" spans="1:28" s="227" customFormat="1" ht="102">
      <c r="A212" s="181" t="s">
        <v>142</v>
      </c>
      <c r="B212" s="182" t="s">
        <v>1122</v>
      </c>
      <c r="C212" s="186" t="s">
        <v>152</v>
      </c>
      <c r="D212" s="230"/>
      <c r="E212" s="182" t="s">
        <v>15872</v>
      </c>
      <c r="F212" s="182" t="s">
        <v>142</v>
      </c>
      <c r="G212" s="182" t="s">
        <v>13217</v>
      </c>
      <c r="H212" s="183"/>
      <c r="I212" s="184" t="s">
        <v>1817</v>
      </c>
      <c r="J212" s="184" t="s">
        <v>13595</v>
      </c>
      <c r="K212" s="224"/>
      <c r="L212" s="224"/>
      <c r="M212" s="224"/>
      <c r="N212" s="224"/>
      <c r="O212" s="224"/>
      <c r="P212" s="185"/>
      <c r="Q212" s="225"/>
      <c r="R212" s="182" t="str">
        <f ca="1">IF(ISERROR($V212),"",OFFSET('Smelter Look-up'!$C$4,$V212-4,0)&amp;"")</f>
        <v>Xiamen Tungsten (H.C.) Co., Ltd.</v>
      </c>
      <c r="S212" s="181" t="str">
        <f t="shared" ca="1" si="29"/>
        <v>CN</v>
      </c>
      <c r="T212" s="181" t="str">
        <f ca="1">IF(B212="","",IF(ISERROR(MATCH($J212,SorP!$B$1:$B$6226,0)),"",INDIRECT("'SorP'!$A$"&amp;MATCH($S212&amp;$J212,SorP!C:C,0))))</f>
        <v>CN-FJ</v>
      </c>
      <c r="U212" s="201"/>
      <c r="V212" s="226">
        <f>IF(C212="",NA(),IF(OR(C212="Smelter not listed",C212="Smelter not yet identified"),MATCH($B212&amp;$D212,'Smelter Look-up'!$J:$J,0),MATCH($B212&amp;$C212,'Smelter Look-up'!$J:$J,0)))</f>
        <v>658</v>
      </c>
      <c r="X212" s="227">
        <f t="shared" si="30"/>
        <v>0</v>
      </c>
      <c r="AB212" s="228" t="str">
        <f t="shared" si="31"/>
        <v>TungstenXiamen Tungsten (H.C.) Co., Ltd.</v>
      </c>
    </row>
    <row r="213" spans="1:28" s="227" customFormat="1" ht="76.5">
      <c r="A213" s="181" t="s">
        <v>135</v>
      </c>
      <c r="B213" s="182" t="s">
        <v>1122</v>
      </c>
      <c r="C213" s="186" t="s">
        <v>153</v>
      </c>
      <c r="D213" s="230"/>
      <c r="E213" s="182" t="s">
        <v>15872</v>
      </c>
      <c r="F213" s="182" t="s">
        <v>135</v>
      </c>
      <c r="G213" s="182" t="s">
        <v>13217</v>
      </c>
      <c r="H213" s="183"/>
      <c r="I213" s="184" t="s">
        <v>1821</v>
      </c>
      <c r="J213" s="184" t="s">
        <v>13596</v>
      </c>
      <c r="K213" s="224"/>
      <c r="L213" s="224"/>
      <c r="M213" s="224"/>
      <c r="N213" s="224"/>
      <c r="O213" s="224"/>
      <c r="P213" s="185"/>
      <c r="Q213" s="225"/>
      <c r="R213" s="182" t="str">
        <f ca="1">IF(ISERROR($V213),"",OFFSET('Smelter Look-up'!$C$4,$V213-4,0)&amp;"")</f>
        <v>Jiangxi Gan Bei Tungsten Co., Ltd.</v>
      </c>
      <c r="S213" s="181" t="str">
        <f t="shared" ca="1" si="29"/>
        <v>CN</v>
      </c>
      <c r="T213" s="181" t="str">
        <f ca="1">IF(B213="","",IF(ISERROR(MATCH($J213,SorP!$B$1:$B$6226,0)),"",INDIRECT("'SorP'!$A$"&amp;MATCH($S213&amp;$J213,SorP!C:C,0))))</f>
        <v>CN-JX</v>
      </c>
      <c r="U213" s="201"/>
      <c r="V213" s="226">
        <f>IF(C213="",NA(),IF(OR(C213="Smelter not listed",C213="Smelter not yet identified"),MATCH($B213&amp;$D213,'Smelter Look-up'!$J:$J,0),MATCH($B213&amp;$C213,'Smelter Look-up'!$J:$J,0)))</f>
        <v>621</v>
      </c>
      <c r="X213" s="227">
        <f t="shared" si="30"/>
        <v>0</v>
      </c>
      <c r="AB213" s="228" t="str">
        <f t="shared" si="31"/>
        <v>TungstenJiangxi Gan Bei Tungsten Co., Ltd.</v>
      </c>
    </row>
    <row r="214" spans="1:28" s="227" customFormat="1" ht="89.25">
      <c r="A214" s="181" t="s">
        <v>389</v>
      </c>
      <c r="B214" s="182" t="s">
        <v>1122</v>
      </c>
      <c r="C214" s="186" t="s">
        <v>388</v>
      </c>
      <c r="D214" s="230"/>
      <c r="E214" s="182" t="s">
        <v>15872</v>
      </c>
      <c r="F214" s="182" t="s">
        <v>389</v>
      </c>
      <c r="G214" s="182" t="s">
        <v>13217</v>
      </c>
      <c r="H214" s="183"/>
      <c r="I214" s="184" t="s">
        <v>1759</v>
      </c>
      <c r="J214" s="184" t="s">
        <v>13596</v>
      </c>
      <c r="K214" s="224"/>
      <c r="L214" s="224"/>
      <c r="M214" s="224"/>
      <c r="N214" s="224"/>
      <c r="O214" s="224"/>
      <c r="P214" s="185"/>
      <c r="Q214" s="225"/>
      <c r="R214" s="182" t="str">
        <f ca="1">IF(ISERROR($V214),"",OFFSET('Smelter Look-up'!$C$4,$V214-4,0)&amp;"")</f>
        <v>Ganzhou Seadragon W &amp; Mo Co., Ltd.</v>
      </c>
      <c r="S214" s="181" t="str">
        <f t="shared" ca="1" si="29"/>
        <v>CN</v>
      </c>
      <c r="T214" s="181" t="str">
        <f ca="1">IF(B214="","",IF(ISERROR(MATCH($J214,SorP!$B$1:$B$6226,0)),"",INDIRECT("'SorP'!$A$"&amp;MATCH($S214&amp;$J214,SorP!C:C,0))))</f>
        <v>CN-JX</v>
      </c>
      <c r="U214" s="201"/>
      <c r="V214" s="226">
        <f>IF(C214="",NA(),IF(OR(C214="Smelter not listed",C214="Smelter not yet identified"),MATCH($B214&amp;$D214,'Smelter Look-up'!$J:$J,0),MATCH($B214&amp;$C214,'Smelter Look-up'!$J:$J,0)))</f>
        <v>602</v>
      </c>
      <c r="X214" s="227">
        <f t="shared" si="30"/>
        <v>0</v>
      </c>
      <c r="AB214" s="228" t="str">
        <f t="shared" si="31"/>
        <v>TungstenGanzhou Seadragon W &amp; Mo Co., Ltd.</v>
      </c>
    </row>
    <row r="215" spans="1:28" s="227" customFormat="1" ht="204">
      <c r="A215" s="181" t="s">
        <v>1394</v>
      </c>
      <c r="B215" s="182" t="s">
        <v>1122</v>
      </c>
      <c r="C215" s="186" t="s">
        <v>15514</v>
      </c>
      <c r="D215" s="230"/>
      <c r="E215" s="182" t="s">
        <v>15872</v>
      </c>
      <c r="F215" s="182" t="s">
        <v>1394</v>
      </c>
      <c r="G215" s="182" t="s">
        <v>13217</v>
      </c>
      <c r="H215" s="183"/>
      <c r="I215" s="184" t="s">
        <v>1760</v>
      </c>
      <c r="J215" s="184" t="s">
        <v>13600</v>
      </c>
      <c r="K215" s="224"/>
      <c r="L215" s="224"/>
      <c r="M215" s="224"/>
      <c r="N215" s="224"/>
      <c r="O215" s="224"/>
      <c r="P215" s="185"/>
      <c r="Q215" s="225"/>
      <c r="R215" s="182" t="str">
        <f ca="1">IF(ISERROR($V215),"",OFFSET('Smelter Look-up'!$C$4,$V215-4,0)&amp;"")</f>
        <v>Hunan Shizhuyuan Nonferrous Metals Co., Ltd. Chenzhou Tungsten Products Branch</v>
      </c>
      <c r="S215" s="181" t="str">
        <f t="shared" ca="1" si="29"/>
        <v>CN</v>
      </c>
      <c r="T215" s="181" t="str">
        <f ca="1">IF(B215="","",IF(ISERROR(MATCH($J215,SorP!$B$1:$B$6226,0)),"",INDIRECT("'SorP'!$A$"&amp;MATCH($S215&amp;$J215,SorP!C:C,0))))</f>
        <v>CN-HN</v>
      </c>
      <c r="U215" s="201"/>
      <c r="V215" s="226">
        <f>IF(C215="",NA(),IF(OR(C215="Smelter not listed",C215="Smelter not yet identified"),MATCH($B215&amp;$D215,'Smelter Look-up'!$J:$J,0),MATCH($B215&amp;$C215,'Smelter Look-up'!$J:$J,0)))</f>
        <v>617</v>
      </c>
      <c r="X215" s="227">
        <f t="shared" si="30"/>
        <v>0</v>
      </c>
      <c r="AB215" s="228" t="str">
        <f t="shared" si="31"/>
        <v>TungstenHunan Shizhuyuan Nonferrous Metals Co., Ltd. Chenzhou Tungsten Products Branch</v>
      </c>
    </row>
    <row r="216" spans="1:28" s="227" customFormat="1" ht="76.5">
      <c r="A216" s="181" t="s">
        <v>13845</v>
      </c>
      <c r="B216" s="182" t="s">
        <v>1122</v>
      </c>
      <c r="C216" s="186" t="s">
        <v>15518</v>
      </c>
      <c r="D216" s="230"/>
      <c r="E216" s="182" t="s">
        <v>15872</v>
      </c>
      <c r="F216" s="182" t="s">
        <v>13845</v>
      </c>
      <c r="G216" s="182" t="s">
        <v>13217</v>
      </c>
      <c r="H216" s="183"/>
      <c r="I216" s="184" t="s">
        <v>15104</v>
      </c>
      <c r="J216" s="184" t="s">
        <v>13601</v>
      </c>
      <c r="K216" s="224"/>
      <c r="L216" s="224"/>
      <c r="M216" s="224"/>
      <c r="N216" s="224"/>
      <c r="O216" s="224"/>
      <c r="P216" s="185"/>
      <c r="Q216" s="225"/>
      <c r="R216" s="182" t="str">
        <f ca="1">IF(ISERROR($V216),"",OFFSET('Smelter Look-up'!$C$4,$V216-4,0)&amp;"")</f>
        <v>Hubei Green Tungsten Co., Ltd.</v>
      </c>
      <c r="S216" s="181" t="str">
        <f t="shared" ca="1" si="29"/>
        <v>CN</v>
      </c>
      <c r="T216" s="181" t="str">
        <f ca="1">IF(B216="","",IF(ISERROR(MATCH($J216,SorP!$B$1:$B$6226,0)),"",INDIRECT("'SorP'!$A$"&amp;MATCH($S216&amp;$J216,SorP!C:C,0))))</f>
        <v>CN-GD</v>
      </c>
      <c r="U216" s="201"/>
      <c r="V216" s="226">
        <f>IF(C216="",NA(),IF(OR(C216="Smelter not listed",C216="Smelter not yet identified"),MATCH($B216&amp;$D216,'Smelter Look-up'!$J:$J,0),MATCH($B216&amp;$C216,'Smelter Look-up'!$J:$J,0)))</f>
        <v>611</v>
      </c>
      <c r="X216" s="227">
        <f t="shared" si="30"/>
        <v>0</v>
      </c>
      <c r="AB216" s="228" t="str">
        <f t="shared" si="31"/>
        <v>TungstenHubei Green Tungsten Co., Ltd.</v>
      </c>
    </row>
    <row r="217" spans="1:28" s="227" customFormat="1" ht="76.5">
      <c r="A217" s="181" t="s">
        <v>15093</v>
      </c>
      <c r="B217" s="182" t="s">
        <v>1122</v>
      </c>
      <c r="C217" s="186" t="s">
        <v>15517</v>
      </c>
      <c r="D217" s="230"/>
      <c r="E217" s="182" t="s">
        <v>15872</v>
      </c>
      <c r="F217" s="182" t="s">
        <v>15093</v>
      </c>
      <c r="G217" s="182" t="s">
        <v>13217</v>
      </c>
      <c r="H217" s="183"/>
      <c r="I217" s="184" t="s">
        <v>13809</v>
      </c>
      <c r="J217" s="184" t="s">
        <v>13595</v>
      </c>
      <c r="K217" s="224"/>
      <c r="L217" s="224"/>
      <c r="M217" s="224"/>
      <c r="N217" s="224"/>
      <c r="O217" s="224"/>
      <c r="P217" s="185"/>
      <c r="Q217" s="225"/>
      <c r="R217" s="182" t="str">
        <f ca="1">IF(ISERROR($V217),"",OFFSET('Smelter Look-up'!$C$4,$V217-4,0)&amp;"")</f>
        <v>Fujian Xinlu Tungsten Co., Ltd.</v>
      </c>
      <c r="S217" s="181" t="str">
        <f t="shared" ca="1" si="29"/>
        <v>CN</v>
      </c>
      <c r="T217" s="181" t="str">
        <f ca="1">IF(B217="","",IF(ISERROR(MATCH($J217,SorP!$B$1:$B$6226,0)),"",INDIRECT("'SorP'!$A$"&amp;MATCH($S217&amp;$J217,SorP!C:C,0))))</f>
        <v>CN-FJ</v>
      </c>
      <c r="U217" s="201"/>
      <c r="V217" s="226">
        <f>IF(C217="",NA(),IF(OR(C217="Smelter not listed",C217="Smelter not yet identified"),MATCH($B217&amp;$D217,'Smelter Look-up'!$J:$J,0),MATCH($B217&amp;$C217,'Smelter Look-up'!$J:$J,0)))</f>
        <v>600</v>
      </c>
      <c r="X217" s="227">
        <f t="shared" si="30"/>
        <v>0</v>
      </c>
      <c r="AB217" s="228" t="str">
        <f t="shared" si="31"/>
        <v>TungstenFujian Xinlu Tungsten Co., Ltd.</v>
      </c>
    </row>
    <row r="218" spans="1:28" s="227" customFormat="1" ht="89.25">
      <c r="A218" s="181" t="s">
        <v>13789</v>
      </c>
      <c r="B218" s="182" t="s">
        <v>1122</v>
      </c>
      <c r="C218" s="186" t="s">
        <v>15091</v>
      </c>
      <c r="D218" s="230"/>
      <c r="E218" s="182" t="s">
        <v>15872</v>
      </c>
      <c r="F218" s="182" t="s">
        <v>13789</v>
      </c>
      <c r="G218" s="182" t="s">
        <v>13217</v>
      </c>
      <c r="H218" s="183"/>
      <c r="I218" s="184" t="s">
        <v>1607</v>
      </c>
      <c r="J218" s="184" t="s">
        <v>13598</v>
      </c>
      <c r="K218" s="224"/>
      <c r="L218" s="224"/>
      <c r="M218" s="224"/>
      <c r="N218" s="224"/>
      <c r="O218" s="224"/>
      <c r="P218" s="185"/>
      <c r="Q218" s="225"/>
      <c r="R218" s="182" t="str">
        <f ca="1">IF(ISERROR($V218),"",OFFSET('Smelter Look-up'!$C$4,$V218-4,0)&amp;"")</f>
        <v>China Molybdenum Tungsten Co., Ltd.</v>
      </c>
      <c r="S218" s="181" t="str">
        <f t="shared" ca="1" si="29"/>
        <v>CN</v>
      </c>
      <c r="T218" s="181" t="str">
        <f ca="1">IF(B218="","",IF(ISERROR(MATCH($J218,SorP!$B$1:$B$6226,0)),"",INDIRECT("'SorP'!$A$"&amp;MATCH($S218&amp;$J218,SorP!C:C,0))))</f>
        <v>CN-HA</v>
      </c>
      <c r="U218" s="201"/>
      <c r="V218" s="226">
        <f>IF(C218="",NA(),IF(OR(C218="Smelter not listed",C218="Smelter not yet identified"),MATCH($B218&amp;$D218,'Smelter Look-up'!$J:$J,0),MATCH($B218&amp;$C218,'Smelter Look-up'!$J:$J,0)))</f>
        <v>593</v>
      </c>
      <c r="X218" s="227">
        <f t="shared" si="30"/>
        <v>0</v>
      </c>
      <c r="AB218" s="228" t="str">
        <f t="shared" si="31"/>
        <v>TungstenChina Molybdenum Tungsten Co., Ltd.</v>
      </c>
    </row>
    <row r="219" spans="1:28" s="227" customFormat="1" ht="114.75">
      <c r="A219" s="181" t="s">
        <v>1417</v>
      </c>
      <c r="B219" s="182" t="s">
        <v>1122</v>
      </c>
      <c r="C219" s="186" t="s">
        <v>1416</v>
      </c>
      <c r="D219" s="230"/>
      <c r="E219" s="182" t="s">
        <v>15872</v>
      </c>
      <c r="F219" s="182" t="s">
        <v>1417</v>
      </c>
      <c r="G219" s="182" t="s">
        <v>13217</v>
      </c>
      <c r="H219" s="183"/>
      <c r="I219" s="184" t="s">
        <v>1759</v>
      </c>
      <c r="J219" s="184" t="s">
        <v>13596</v>
      </c>
      <c r="K219" s="224"/>
      <c r="L219" s="224"/>
      <c r="M219" s="224"/>
      <c r="N219" s="224"/>
      <c r="O219" s="224"/>
      <c r="P219" s="185"/>
      <c r="Q219" s="225"/>
      <c r="R219" s="182" t="str">
        <f ca="1">IF(ISERROR($V219),"",OFFSET('Smelter Look-up'!$C$4,$V219-4,0)&amp;"")</f>
        <v>Jiangwu H.C. Starck Tungsten Products Co., Ltd.</v>
      </c>
      <c r="S219" s="181" t="str">
        <f t="shared" ca="1" si="29"/>
        <v>CN</v>
      </c>
      <c r="T219" s="181" t="str">
        <f ca="1">IF(B219="","",IF(ISERROR(MATCH($J219,SorP!$B$1:$B$6226,0)),"",INDIRECT("'SorP'!$A$"&amp;MATCH($S219&amp;$J219,SorP!C:C,0))))</f>
        <v>CN-JX</v>
      </c>
      <c r="U219" s="201"/>
      <c r="V219" s="226">
        <f>IF(C219="",NA(),IF(OR(C219="Smelter not listed",C219="Smelter not yet identified"),MATCH($B219&amp;$D219,'Smelter Look-up'!$J:$J,0),MATCH($B219&amp;$C219,'Smelter Look-up'!$J:$J,0)))</f>
        <v>620</v>
      </c>
      <c r="X219" s="227">
        <f t="shared" si="30"/>
        <v>0</v>
      </c>
      <c r="AB219" s="228" t="str">
        <f t="shared" si="31"/>
        <v>TungstenJiangwu H.C. Starck Tungsten Products Co., Ltd.</v>
      </c>
    </row>
    <row r="220" spans="1:28" s="227" customFormat="1" ht="63.75">
      <c r="A220" s="181" t="s">
        <v>1414</v>
      </c>
      <c r="B220" s="182" t="s">
        <v>1122</v>
      </c>
      <c r="C220" s="186" t="s">
        <v>2518</v>
      </c>
      <c r="D220" s="230"/>
      <c r="E220" s="182" t="s">
        <v>15914</v>
      </c>
      <c r="F220" s="182" t="s">
        <v>1414</v>
      </c>
      <c r="G220" s="182" t="s">
        <v>13217</v>
      </c>
      <c r="H220" s="183"/>
      <c r="I220" s="184" t="s">
        <v>1736</v>
      </c>
      <c r="J220" s="184" t="s">
        <v>4228</v>
      </c>
      <c r="K220" s="224"/>
      <c r="L220" s="224"/>
      <c r="M220" s="224"/>
      <c r="N220" s="224"/>
      <c r="O220" s="224"/>
      <c r="P220" s="185"/>
      <c r="Q220" s="225"/>
      <c r="R220" s="182" t="str">
        <f ca="1">IF(ISERROR($V220),"",OFFSET('Smelter Look-up'!$C$4,$V220-4,0)&amp;"")</f>
        <v>H.C. Starck Tungsten GmbH</v>
      </c>
      <c r="S220" s="181" t="str">
        <f t="shared" ca="1" si="29"/>
        <v>DE</v>
      </c>
      <c r="T220" s="181" t="str">
        <f ca="1">IF(B220="","",IF(ISERROR(MATCH($J220,SorP!$B$1:$B$6226,0)),"",INDIRECT("'SorP'!$A$"&amp;MATCH($S220&amp;$J220,SorP!C:C,0))))</f>
        <v>DE-NI</v>
      </c>
      <c r="U220" s="201"/>
      <c r="V220" s="226">
        <f>IF(C220="",NA(),IF(OR(C220="Smelter not listed",C220="Smelter not yet identified"),MATCH($B220&amp;$D220,'Smelter Look-up'!$J:$J,0),MATCH($B220&amp;$C220,'Smelter Look-up'!$J:$J,0)))</f>
        <v>608</v>
      </c>
      <c r="X220" s="227">
        <f t="shared" si="30"/>
        <v>0</v>
      </c>
      <c r="AB220" s="228" t="str">
        <f t="shared" si="31"/>
        <v>TungstenH.C. Starck Tungsten GmbH</v>
      </c>
    </row>
    <row r="221" spans="1:28" s="227" customFormat="1" ht="89.25">
      <c r="A221" s="181" t="s">
        <v>1415</v>
      </c>
      <c r="B221" s="182" t="s">
        <v>1122</v>
      </c>
      <c r="C221" s="186" t="s">
        <v>15050</v>
      </c>
      <c r="D221" s="230"/>
      <c r="E221" s="182" t="s">
        <v>15914</v>
      </c>
      <c r="F221" s="182" t="s">
        <v>1415</v>
      </c>
      <c r="G221" s="182" t="s">
        <v>13217</v>
      </c>
      <c r="H221" s="183"/>
      <c r="I221" s="184" t="s">
        <v>1737</v>
      </c>
      <c r="J221" s="184" t="s">
        <v>1536</v>
      </c>
      <c r="K221" s="224"/>
      <c r="L221" s="224"/>
      <c r="M221" s="224"/>
      <c r="N221" s="224"/>
      <c r="O221" s="224"/>
      <c r="P221" s="185"/>
      <c r="Q221" s="225"/>
      <c r="R221" s="182" t="str">
        <f ca="1">IF(ISERROR($V221),"",OFFSET('Smelter Look-up'!$C$4,$V221-4,0)&amp;"")</f>
        <v>TANIOBIS Smelting GmbH &amp; Co. KG</v>
      </c>
      <c r="S221" s="181" t="str">
        <f t="shared" ca="1" si="29"/>
        <v>DE</v>
      </c>
      <c r="T221" s="181" t="str">
        <f ca="1">IF(B221="","",IF(ISERROR(MATCH($J221,SorP!$B$1:$B$6226,0)),"",INDIRECT("'SorP'!$A$"&amp;MATCH($S221&amp;$J221,SorP!C:C,0))))</f>
        <v>DE-BW</v>
      </c>
      <c r="U221" s="201"/>
      <c r="V221" s="226">
        <f>IF(C221="",NA(),IF(OR(C221="Smelter not listed",C221="Smelter not yet identified"),MATCH($B221&amp;$D221,'Smelter Look-up'!$J:$J,0),MATCH($B221&amp;$C221,'Smelter Look-up'!$J:$J,0)))</f>
        <v>650</v>
      </c>
      <c r="X221" s="227">
        <f t="shared" si="30"/>
        <v>0</v>
      </c>
      <c r="AB221" s="228" t="str">
        <f t="shared" si="31"/>
        <v>TungstenTANIOBIS Smelting GmbH &amp; Co. KG</v>
      </c>
    </row>
    <row r="222" spans="1:28" s="227" customFormat="1" ht="38.25">
      <c r="A222" s="181" t="s">
        <v>783</v>
      </c>
      <c r="B222" s="182" t="s">
        <v>1122</v>
      </c>
      <c r="C222" s="186" t="s">
        <v>13786</v>
      </c>
      <c r="D222" s="230"/>
      <c r="E222" s="182" t="s">
        <v>15917</v>
      </c>
      <c r="F222" s="182" t="s">
        <v>783</v>
      </c>
      <c r="G222" s="182" t="s">
        <v>13217</v>
      </c>
      <c r="H222" s="183"/>
      <c r="I222" s="184" t="s">
        <v>2116</v>
      </c>
      <c r="J222" s="184" t="s">
        <v>2117</v>
      </c>
      <c r="K222" s="224"/>
      <c r="L222" s="224"/>
      <c r="M222" s="224"/>
      <c r="N222" s="224"/>
      <c r="O222" s="224"/>
      <c r="P222" s="185"/>
      <c r="Q222" s="225"/>
      <c r="R222" s="182" t="str">
        <f ca="1">IF(ISERROR($V222),"",OFFSET('Smelter Look-up'!$C$4,$V222-4,0)&amp;"")</f>
        <v>A.L.M.T. Corp.</v>
      </c>
      <c r="S222" s="181" t="str">
        <f t="shared" ca="1" si="29"/>
        <v>JP</v>
      </c>
      <c r="T222" s="181" t="str">
        <f ca="1">IF(B222="","",IF(ISERROR(MATCH($J222,SorP!$B$1:$B$6226,0)),"",INDIRECT("'SorP'!$A$"&amp;MATCH($S222&amp;$J222,SorP!C:C,0))))</f>
        <v>JP-16</v>
      </c>
      <c r="U222" s="201"/>
      <c r="V222" s="226">
        <f>IF(C222="",NA(),IF(OR(C222="Smelter not listed",C222="Smelter not yet identified"),MATCH($B222&amp;$D222,'Smelter Look-up'!$J:$J,0),MATCH($B222&amp;$C222,'Smelter Look-up'!$J:$J,0)))</f>
        <v>579</v>
      </c>
      <c r="X222" s="227">
        <f t="shared" si="30"/>
        <v>0</v>
      </c>
      <c r="AB222" s="228" t="str">
        <f t="shared" si="31"/>
        <v>TungstenA.L.M.T. Corp.</v>
      </c>
    </row>
    <row r="223" spans="1:28" s="227" customFormat="1" ht="76.5">
      <c r="A223" s="181" t="s">
        <v>13795</v>
      </c>
      <c r="B223" s="182" t="s">
        <v>1122</v>
      </c>
      <c r="C223" s="186" t="s">
        <v>13794</v>
      </c>
      <c r="D223" s="230"/>
      <c r="E223" s="182" t="s">
        <v>15907</v>
      </c>
      <c r="F223" s="182" t="s">
        <v>13795</v>
      </c>
      <c r="G223" s="182" t="s">
        <v>13217</v>
      </c>
      <c r="H223" s="183"/>
      <c r="I223" s="184" t="s">
        <v>13806</v>
      </c>
      <c r="J223" s="184" t="s">
        <v>11462</v>
      </c>
      <c r="K223" s="224"/>
      <c r="L223" s="224"/>
      <c r="M223" s="224"/>
      <c r="N223" s="224"/>
      <c r="O223" s="224"/>
      <c r="P223" s="185"/>
      <c r="Q223" s="225"/>
      <c r="R223" s="182" t="str">
        <f ca="1">IF(ISERROR($V223),"",OFFSET('Smelter Look-up'!$C$4,$V223-4,0)&amp;"")</f>
        <v>Lianyou Metals Co., Ltd.</v>
      </c>
      <c r="S223" s="181" t="str">
        <f t="shared" ca="1" si="29"/>
        <v>TW</v>
      </c>
      <c r="T223" s="181" t="str">
        <f ca="1">IF(B223="","",IF(ISERROR(MATCH($J223,SorP!$B$1:$B$6226,0)),"",INDIRECT("'SorP'!$A$"&amp;MATCH($S223&amp;$J223,SorP!C:C,0))))</f>
        <v>TW-PIF</v>
      </c>
      <c r="U223" s="201"/>
      <c r="V223" s="226">
        <f>IF(C223="",NA(),IF(OR(C223="Smelter not listed",C223="Smelter not yet identified"),MATCH($B223&amp;$D223,'Smelter Look-up'!$J:$J,0),MATCH($B223&amp;$C223,'Smelter Look-up'!$J:$J,0)))</f>
        <v>631</v>
      </c>
      <c r="X223" s="227">
        <f t="shared" si="30"/>
        <v>0</v>
      </c>
      <c r="AB223" s="228" t="str">
        <f t="shared" si="31"/>
        <v>TungstenLianyou Metals Co., Ltd.</v>
      </c>
    </row>
    <row r="224" spans="1:28" s="227" customFormat="1" ht="63.75">
      <c r="A224" s="181" t="s">
        <v>1825</v>
      </c>
      <c r="B224" s="182" t="s">
        <v>1122</v>
      </c>
      <c r="C224" s="186" t="s">
        <v>1824</v>
      </c>
      <c r="D224" s="230"/>
      <c r="E224" s="182" t="s">
        <v>15921</v>
      </c>
      <c r="F224" s="182" t="s">
        <v>1825</v>
      </c>
      <c r="G224" s="182" t="s">
        <v>13217</v>
      </c>
      <c r="H224" s="183"/>
      <c r="I224" s="184" t="s">
        <v>1826</v>
      </c>
      <c r="J224" s="184" t="s">
        <v>1609</v>
      </c>
      <c r="K224" s="224"/>
      <c r="L224" s="224"/>
      <c r="M224" s="224"/>
      <c r="N224" s="224"/>
      <c r="O224" s="224"/>
      <c r="P224" s="185"/>
      <c r="Q224" s="225"/>
      <c r="R224" s="182" t="str">
        <f ca="1">IF(ISERROR($V224),"",OFFSET('Smelter Look-up'!$C$4,$V224-4,0)&amp;"")</f>
        <v>Niagara Refining LLC</v>
      </c>
      <c r="S224" s="181" t="str">
        <f t="shared" ca="1" si="29"/>
        <v>US</v>
      </c>
      <c r="T224" s="181" t="str">
        <f ca="1">IF(B224="","",IF(ISERROR(MATCH($J224,SorP!$B$1:$B$6226,0)),"",INDIRECT("'SorP'!$A$"&amp;MATCH($S224&amp;$J224,SorP!C:C,0))))</f>
        <v>US-NY</v>
      </c>
      <c r="U224" s="201"/>
      <c r="V224" s="226">
        <f>IF(C224="",NA(),IF(OR(C224="Smelter not listed",C224="Smelter not yet identified"),MATCH($B224&amp;$D224,'Smelter Look-up'!$J:$J,0),MATCH($B224&amp;$C224,'Smelter Look-up'!$J:$J,0)))</f>
        <v>641</v>
      </c>
      <c r="X224" s="227">
        <f t="shared" si="30"/>
        <v>0</v>
      </c>
      <c r="AB224" s="228" t="str">
        <f t="shared" si="31"/>
        <v>TungstenNiagara Refining LLC</v>
      </c>
    </row>
    <row r="225" spans="1:28" s="227" customFormat="1" ht="76.5">
      <c r="A225" s="181" t="s">
        <v>787</v>
      </c>
      <c r="B225" s="182" t="s">
        <v>1122</v>
      </c>
      <c r="C225" s="186" t="s">
        <v>15833</v>
      </c>
      <c r="D225" s="230"/>
      <c r="E225" s="182" t="s">
        <v>15921</v>
      </c>
      <c r="F225" s="182" t="s">
        <v>787</v>
      </c>
      <c r="G225" s="182" t="s">
        <v>13217</v>
      </c>
      <c r="H225" s="183"/>
      <c r="I225" s="184" t="s">
        <v>15929</v>
      </c>
      <c r="J225" s="184" t="s">
        <v>15929</v>
      </c>
      <c r="K225" s="224"/>
      <c r="L225" s="224"/>
      <c r="M225" s="224"/>
      <c r="N225" s="224"/>
      <c r="O225" s="224"/>
      <c r="P225" s="185"/>
      <c r="Q225" s="225"/>
      <c r="R225" s="182" t="str">
        <f ca="1">IF(ISERROR($V225),"",OFFSET('Smelter Look-up'!$C$4,$V225-4,0)&amp;"")</f>
        <v>Global Tungsten &amp; Powders LLC</v>
      </c>
      <c r="S225" s="181" t="str">
        <f t="shared" ca="1" si="29"/>
        <v>US</v>
      </c>
      <c r="T225" s="181" t="str">
        <f ca="1">IF(B225="","",IF(ISERROR(MATCH($J225,SorP!$B$1:$B$6226,0)),"",INDIRECT("'SorP'!$A$"&amp;MATCH($S225&amp;$J225,SorP!C:C,0))))</f>
        <v/>
      </c>
      <c r="U225" s="201"/>
      <c r="V225" s="226">
        <f>IF(C225="",NA(),IF(OR(C225="Smelter not listed",C225="Smelter not yet identified"),MATCH($B225&amp;$D225,'Smelter Look-up'!$J:$J,0),MATCH($B225&amp;$C225,'Smelter Look-up'!$J:$J,0)))</f>
        <v>604</v>
      </c>
      <c r="X225" s="227">
        <f t="shared" si="30"/>
        <v>0</v>
      </c>
      <c r="AB225" s="228" t="str">
        <f t="shared" si="31"/>
        <v>TungstenGlobal Tungsten &amp; Powders LLC</v>
      </c>
    </row>
    <row r="226" spans="1:28" s="227" customFormat="1" ht="76.5">
      <c r="A226" s="181" t="s">
        <v>1418</v>
      </c>
      <c r="B226" s="182" t="s">
        <v>1122</v>
      </c>
      <c r="C226" s="186" t="s">
        <v>15094</v>
      </c>
      <c r="D226" s="230"/>
      <c r="E226" s="182" t="s">
        <v>15930</v>
      </c>
      <c r="F226" s="182" t="s">
        <v>1418</v>
      </c>
      <c r="G226" s="182" t="s">
        <v>13217</v>
      </c>
      <c r="H226" s="183"/>
      <c r="I226" s="184" t="s">
        <v>1823</v>
      </c>
      <c r="J226" s="184" t="s">
        <v>12112</v>
      </c>
      <c r="K226" s="224"/>
      <c r="L226" s="224"/>
      <c r="M226" s="224"/>
      <c r="N226" s="224"/>
      <c r="O226" s="224"/>
      <c r="P226" s="185"/>
      <c r="Q226" s="225"/>
      <c r="R226" s="182" t="str">
        <f ca="1">IF(ISERROR($V226),"",OFFSET('Smelter Look-up'!$C$4,$V226-4,0)&amp;"")</f>
        <v>Masan High-Tech Materials</v>
      </c>
      <c r="S226" s="181" t="str">
        <f t="shared" ca="1" si="29"/>
        <v>VN</v>
      </c>
      <c r="T226" s="181" t="str">
        <f ca="1">IF(B226="","",IF(ISERROR(MATCH($J226,SorP!$B$1:$B$6226,0)),"",INDIRECT("'SorP'!$A$"&amp;MATCH($S226&amp;$J226,SorP!C:C,0))))</f>
        <v>VN-69</v>
      </c>
      <c r="U226" s="201"/>
      <c r="V226" s="226">
        <f>IF(C226="",NA(),IF(OR(C226="Smelter not listed",C226="Smelter not yet identified"),MATCH($B226&amp;$D226,'Smelter Look-up'!$J:$J,0),MATCH($B226&amp;$C226,'Smelter Look-up'!$J:$J,0)))</f>
        <v>636</v>
      </c>
      <c r="X226" s="227">
        <f t="shared" si="30"/>
        <v>0</v>
      </c>
      <c r="AB226" s="228" t="str">
        <f t="shared" si="31"/>
        <v>TungstenMasan High-Tech Materials</v>
      </c>
    </row>
    <row r="227" spans="1:28" s="227" customFormat="1" ht="102">
      <c r="A227" s="181" t="s">
        <v>13843</v>
      </c>
      <c r="B227" s="182" t="s">
        <v>1122</v>
      </c>
      <c r="C227" s="186" t="s">
        <v>13829</v>
      </c>
      <c r="D227" s="230"/>
      <c r="E227" s="182" t="s">
        <v>882</v>
      </c>
      <c r="F227" s="182" t="s">
        <v>13843</v>
      </c>
      <c r="G227" s="182" t="s">
        <v>13217</v>
      </c>
      <c r="H227" s="183"/>
      <c r="I227" s="184" t="s">
        <v>13852</v>
      </c>
      <c r="J227" s="184" t="s">
        <v>1822</v>
      </c>
      <c r="K227" s="224"/>
      <c r="L227" s="224"/>
      <c r="M227" s="224"/>
      <c r="N227" s="224"/>
      <c r="O227" s="224"/>
      <c r="P227" s="185"/>
      <c r="Q227" s="225"/>
      <c r="R227" s="182" t="str">
        <f ca="1">IF(ISERROR($V227),"",OFFSET('Smelter Look-up'!$C$4,$V227-4,0)&amp;"")</f>
        <v>Asia Tungsten Products Vietnam Ltd.</v>
      </c>
      <c r="S227" s="181" t="str">
        <f t="shared" ca="1" si="29"/>
        <v>VN</v>
      </c>
      <c r="T227" s="181" t="str">
        <f ca="1">IF(B227="","",IF(ISERROR(MATCH($J227,SorP!$B$1:$B$6226,0)),"",INDIRECT("'SorP'!$A$"&amp;MATCH($S227&amp;$J227,SorP!C:C,0))))</f>
        <v>VN-HP</v>
      </c>
      <c r="U227" s="201"/>
      <c r="V227" s="226">
        <f>IF(C227="",NA(),IF(OR(C227="Smelter not listed",C227="Smelter not yet identified"),MATCH($B227&amp;$D227,'Smelter Look-up'!$J:$J,0),MATCH($B227&amp;$C227,'Smelter Look-up'!$J:$J,0)))</f>
        <v>587</v>
      </c>
      <c r="X227" s="227">
        <f t="shared" si="30"/>
        <v>0</v>
      </c>
      <c r="AB227" s="228" t="str">
        <f t="shared" si="31"/>
        <v>TungstenAsia Tungsten Products Vietnam Ltd.</v>
      </c>
    </row>
    <row r="228" spans="1:28" s="227" customFormat="1" ht="63.75">
      <c r="A228" s="181" t="s">
        <v>13844</v>
      </c>
      <c r="B228" s="182" t="s">
        <v>1122</v>
      </c>
      <c r="C228" s="186" t="s">
        <v>13830</v>
      </c>
      <c r="D228" s="230"/>
      <c r="E228" s="182" t="s">
        <v>1086</v>
      </c>
      <c r="F228" s="182" t="s">
        <v>13844</v>
      </c>
      <c r="G228" s="182" t="s">
        <v>13217</v>
      </c>
      <c r="H228" s="183"/>
      <c r="I228" s="184" t="s">
        <v>13853</v>
      </c>
      <c r="J228" s="184" t="s">
        <v>3443</v>
      </c>
      <c r="K228" s="224"/>
      <c r="L228" s="224"/>
      <c r="M228" s="224"/>
      <c r="N228" s="224"/>
      <c r="O228" s="224"/>
      <c r="P228" s="185"/>
      <c r="Q228" s="225"/>
      <c r="R228" s="182" t="str">
        <f ca="1">IF(ISERROR($V228),"",OFFSET('Smelter Look-up'!$C$4,$V228-4,0)&amp;"")</f>
        <v>Cronimet Brasil Ltda</v>
      </c>
      <c r="S228" s="181" t="str">
        <f t="shared" ca="1" si="29"/>
        <v>BR</v>
      </c>
      <c r="T228" s="181" t="str">
        <f ca="1">IF(B228="","",IF(ISERROR(MATCH($J228,SorP!$B$1:$B$6226,0)),"",INDIRECT("'SorP'!$A$"&amp;MATCH($S228&amp;$J228,SorP!C:C,0))))</f>
        <v>BR-SC</v>
      </c>
      <c r="U228" s="201"/>
      <c r="V228" s="226">
        <f>IF(C228="",NA(),IF(OR(C228="Smelter not listed",C228="Smelter not yet identified"),MATCH($B228&amp;$D228,'Smelter Look-up'!$J:$J,0),MATCH($B228&amp;$C228,'Smelter Look-up'!$J:$J,0)))</f>
        <v>597</v>
      </c>
      <c r="X228" s="227">
        <f t="shared" si="30"/>
        <v>0</v>
      </c>
      <c r="AB228" s="228" t="str">
        <f t="shared" si="31"/>
        <v>TungstenCronimet Brasil Ltda</v>
      </c>
    </row>
    <row r="229" spans="1:28" s="227" customFormat="1" ht="76.5">
      <c r="A229" s="181" t="s">
        <v>790</v>
      </c>
      <c r="B229" s="182" t="s">
        <v>1122</v>
      </c>
      <c r="C229" s="186" t="s">
        <v>1370</v>
      </c>
      <c r="D229" s="230"/>
      <c r="E229" s="182" t="s">
        <v>1098</v>
      </c>
      <c r="F229" s="182" t="s">
        <v>790</v>
      </c>
      <c r="G229" s="182" t="s">
        <v>13217</v>
      </c>
      <c r="H229" s="183"/>
      <c r="I229" s="184" t="s">
        <v>2119</v>
      </c>
      <c r="J229" s="184" t="s">
        <v>1568</v>
      </c>
      <c r="K229" s="224"/>
      <c r="L229" s="224"/>
      <c r="M229" s="224"/>
      <c r="N229" s="224"/>
      <c r="O229" s="224"/>
      <c r="P229" s="185"/>
      <c r="Q229" s="225"/>
      <c r="R229" s="182" t="str">
        <f ca="1">IF(ISERROR($V229),"",OFFSET('Smelter Look-up'!$C$4,$V229-4,0)&amp;"")</f>
        <v>Japan New Metals Co., Ltd.</v>
      </c>
      <c r="S229" s="181" t="str">
        <f t="shared" ca="1" si="29"/>
        <v>JP</v>
      </c>
      <c r="T229" s="181" t="str">
        <f ca="1">IF(B229="","",IF(ISERROR(MATCH($J229,SorP!$B$1:$B$6226,0)),"",INDIRECT("'SorP'!$A$"&amp;MATCH($S229&amp;$J229,SorP!C:C,0))))</f>
        <v>JP-05</v>
      </c>
      <c r="U229" s="201"/>
      <c r="V229" s="226">
        <f>IF(C229="",NA(),IF(OR(C229="Smelter not listed",C229="Smelter not yet identified"),MATCH($B229&amp;$D229,'Smelter Look-up'!$J:$J,0),MATCH($B229&amp;$C229,'Smelter Look-up'!$J:$J,0)))</f>
        <v>619</v>
      </c>
      <c r="X229" s="227">
        <f t="shared" si="30"/>
        <v>0</v>
      </c>
      <c r="AB229" s="228" t="str">
        <f t="shared" si="31"/>
        <v>TungstenJapan New Metals Co., Ltd.</v>
      </c>
    </row>
    <row r="230" spans="1:28" s="227" customFormat="1" ht="51">
      <c r="A230" s="181" t="s">
        <v>791</v>
      </c>
      <c r="B230" s="182" t="s">
        <v>1122</v>
      </c>
      <c r="C230" s="186" t="s">
        <v>146</v>
      </c>
      <c r="D230" s="230"/>
      <c r="E230" s="182" t="s">
        <v>2415</v>
      </c>
      <c r="F230" s="182" t="s">
        <v>791</v>
      </c>
      <c r="G230" s="182" t="s">
        <v>13217</v>
      </c>
      <c r="H230" s="183"/>
      <c r="I230" s="184" t="s">
        <v>1813</v>
      </c>
      <c r="J230" s="184" t="s">
        <v>1742</v>
      </c>
      <c r="K230" s="224"/>
      <c r="L230" s="224"/>
      <c r="M230" s="224"/>
      <c r="N230" s="224"/>
      <c r="O230" s="224"/>
      <c r="P230" s="185"/>
      <c r="Q230" s="225"/>
      <c r="R230" s="182" t="str">
        <f ca="1">IF(ISERROR($V230),"",OFFSET('Smelter Look-up'!$C$4,$V230-4,0)&amp;"")</f>
        <v>Kennametal Fallon</v>
      </c>
      <c r="S230" s="181" t="str">
        <f t="shared" ref="S230:S260" ca="1" si="32">IF(B230="","",IF(ISERROR(MATCH($E230,CL,0)),"Unknown",INDIRECT("'C'!$A$"&amp;MATCH($E230,CL,0)+1)))</f>
        <v>US</v>
      </c>
      <c r="T230" s="181" t="str">
        <f ca="1">IF(B230="","",IF(ISERROR(MATCH($J230,SorP!$B$1:$B$6226,0)),"",INDIRECT("'SorP'!$A$"&amp;MATCH($S230&amp;$J230,SorP!C:C,0))))</f>
        <v>US-NV</v>
      </c>
      <c r="U230" s="201"/>
      <c r="V230" s="226">
        <f>IF(C230="",NA(),IF(OR(C230="Smelter not listed",C230="Smelter not yet identified"),MATCH($B230&amp;$D230,'Smelter Look-up'!$J:$J,0),MATCH($B230&amp;$C230,'Smelter Look-up'!$J:$J,0)))</f>
        <v>629</v>
      </c>
      <c r="X230" s="227">
        <f t="shared" ref="X230:X260" si="33">IF(AND(C230="Smelter not listed",OR(LEN(D230)=0,LEN(E230)=0)),1,0)</f>
        <v>0</v>
      </c>
      <c r="AB230" s="228" t="str">
        <f t="shared" ref="AB230:AB260" si="34">B230&amp;C230</f>
        <v>TungstenKennametal Fallon</v>
      </c>
    </row>
    <row r="231" spans="1:28" s="227" customFormat="1" ht="63.75">
      <c r="A231" s="181" t="s">
        <v>784</v>
      </c>
      <c r="B231" s="182" t="s">
        <v>1122</v>
      </c>
      <c r="C231" s="186" t="s">
        <v>145</v>
      </c>
      <c r="D231" s="230"/>
      <c r="E231" s="182" t="s">
        <v>2415</v>
      </c>
      <c r="F231" s="182" t="s">
        <v>784</v>
      </c>
      <c r="G231" s="182" t="s">
        <v>13217</v>
      </c>
      <c r="H231" s="183"/>
      <c r="I231" s="184" t="s">
        <v>1808</v>
      </c>
      <c r="J231" s="184" t="s">
        <v>1809</v>
      </c>
      <c r="K231" s="224"/>
      <c r="L231" s="224"/>
      <c r="M231" s="224"/>
      <c r="N231" s="224"/>
      <c r="O231" s="224"/>
      <c r="P231" s="185"/>
      <c r="Q231" s="225"/>
      <c r="R231" s="182" t="str">
        <f ca="1">IF(ISERROR($V231),"",OFFSET('Smelter Look-up'!$C$4,$V231-4,0)&amp;"")</f>
        <v>Kennametal Huntsville</v>
      </c>
      <c r="S231" s="181" t="str">
        <f t="shared" ca="1" si="32"/>
        <v>US</v>
      </c>
      <c r="T231" s="181" t="str">
        <f ca="1">IF(B231="","",IF(ISERROR(MATCH($J231,SorP!$B$1:$B$6226,0)),"",INDIRECT("'SorP'!$A$"&amp;MATCH($S231&amp;$J231,SorP!C:C,0))))</f>
        <v>US-AL</v>
      </c>
      <c r="U231" s="201"/>
      <c r="V231" s="226">
        <f>IF(C231="",NA(),IF(OR(C231="Smelter not listed",C231="Smelter not yet identified"),MATCH($B231&amp;$D231,'Smelter Look-up'!$J:$J,0),MATCH($B231&amp;$C231,'Smelter Look-up'!$J:$J,0)))</f>
        <v>630</v>
      </c>
      <c r="X231" s="227">
        <f t="shared" si="33"/>
        <v>0</v>
      </c>
      <c r="AB231" s="228" t="str">
        <f t="shared" si="34"/>
        <v>TungstenKennametal Huntsville</v>
      </c>
    </row>
    <row r="232" spans="1:28" s="227" customFormat="1" ht="102">
      <c r="A232" s="181" t="s">
        <v>2256</v>
      </c>
      <c r="B232" s="182" t="s">
        <v>1122</v>
      </c>
      <c r="C232" s="186" t="s">
        <v>2326</v>
      </c>
      <c r="D232" s="230"/>
      <c r="E232" s="182" t="s">
        <v>871</v>
      </c>
      <c r="F232" s="182" t="s">
        <v>2256</v>
      </c>
      <c r="G232" s="182" t="s">
        <v>13217</v>
      </c>
      <c r="H232" s="183"/>
      <c r="I232" s="184" t="s">
        <v>2257</v>
      </c>
      <c r="J232" s="184" t="s">
        <v>2258</v>
      </c>
      <c r="K232" s="224"/>
      <c r="L232" s="224"/>
      <c r="M232" s="224"/>
      <c r="N232" s="224"/>
      <c r="O232" s="224"/>
      <c r="P232" s="185"/>
      <c r="Q232" s="225"/>
      <c r="R232" s="182" t="str">
        <f ca="1">IF(ISERROR($V232),"",OFFSET('Smelter Look-up'!$C$4,$V232-4,0)&amp;"")</f>
        <v>Philippine Chuangxin Industrial Co., Inc.</v>
      </c>
      <c r="S232" s="181" t="str">
        <f t="shared" ca="1" si="32"/>
        <v>PH</v>
      </c>
      <c r="T232" s="181" t="str">
        <f ca="1">IF(B232="","",IF(ISERROR(MATCH($J232,SorP!$B$1:$B$6226,0)),"",INDIRECT("'SorP'!$A$"&amp;MATCH($S232&amp;$J232,SorP!C:C,0))))</f>
        <v>PH-BUL</v>
      </c>
      <c r="U232" s="201"/>
      <c r="V232" s="226">
        <f>IF(C232="",NA(),IF(OR(C232="Smelter not listed",C232="Smelter not yet identified"),MATCH($B232&amp;$D232,'Smelter Look-up'!$J:$J,0),MATCH($B232&amp;$C232,'Smelter Look-up'!$J:$J,0)))</f>
        <v>648</v>
      </c>
      <c r="X232" s="227">
        <f t="shared" si="33"/>
        <v>0</v>
      </c>
      <c r="AB232" s="228" t="str">
        <f t="shared" si="34"/>
        <v>TungstenPhilippine Chuangxin Industrial Co., Inc.</v>
      </c>
    </row>
    <row r="233" spans="1:28" s="227" customFormat="1" ht="102">
      <c r="A233" s="181" t="s">
        <v>15931</v>
      </c>
      <c r="B233" s="182" t="s">
        <v>1122</v>
      </c>
      <c r="C233" s="186" t="s">
        <v>15932</v>
      </c>
      <c r="D233" s="230"/>
      <c r="E233" s="182" t="s">
        <v>1090</v>
      </c>
      <c r="F233" s="182" t="s">
        <v>15931</v>
      </c>
      <c r="G233" s="182" t="s">
        <v>13217</v>
      </c>
      <c r="H233" s="183"/>
      <c r="I233" s="184" t="s">
        <v>1759</v>
      </c>
      <c r="J233" s="184" t="s">
        <v>13596</v>
      </c>
      <c r="K233" s="224"/>
      <c r="L233" s="224"/>
      <c r="M233" s="224"/>
      <c r="N233" s="224"/>
      <c r="O233" s="224"/>
      <c r="P233" s="185"/>
      <c r="Q233" s="225"/>
      <c r="R233" s="182" t="str">
        <f ca="1">IF(ISERROR($V233),"",OFFSET('Smelter Look-up'!$C$4,$V233-4,0)&amp;"")</f>
        <v/>
      </c>
      <c r="S233" s="181" t="str">
        <f t="shared" ca="1" si="32"/>
        <v>CN</v>
      </c>
      <c r="T233" s="181" t="str">
        <f ca="1">IF(B233="","",IF(ISERROR(MATCH($J233,SorP!$B$1:$B$6226,0)),"",INDIRECT("'SorP'!$A$"&amp;MATCH($S233&amp;$J233,SorP!C:C,0))))</f>
        <v>CN-JX</v>
      </c>
      <c r="U233" s="201"/>
      <c r="V233" s="226" t="e">
        <f>IF(C233="",NA(),IF(OR(C233="Smelter not listed",C233="Smelter not yet identified"),MATCH($B233&amp;$D233,'Smelter Look-up'!$J:$J,0),MATCH($B233&amp;$C233,'Smelter Look-up'!$J:$J,0)))</f>
        <v>#N/A</v>
      </c>
      <c r="X233" s="227">
        <f t="shared" si="33"/>
        <v>0</v>
      </c>
      <c r="AB233" s="228" t="str">
        <f t="shared" si="34"/>
        <v>TungstenGanzhou Haichuang Tungsten Co., Ltd.</v>
      </c>
    </row>
    <row r="234" spans="1:28" s="227" customFormat="1" ht="102">
      <c r="A234" s="181" t="s">
        <v>15524</v>
      </c>
      <c r="B234" s="182" t="s">
        <v>1122</v>
      </c>
      <c r="C234" s="186" t="s">
        <v>15523</v>
      </c>
      <c r="D234" s="230"/>
      <c r="E234" s="182" t="s">
        <v>882</v>
      </c>
      <c r="F234" s="182" t="s">
        <v>15524</v>
      </c>
      <c r="G234" s="182" t="s">
        <v>13217</v>
      </c>
      <c r="H234" s="183"/>
      <c r="I234" s="184" t="s">
        <v>15526</v>
      </c>
      <c r="J234" s="184" t="s">
        <v>12112</v>
      </c>
      <c r="K234" s="224"/>
      <c r="L234" s="224"/>
      <c r="M234" s="224"/>
      <c r="N234" s="224"/>
      <c r="O234" s="224"/>
      <c r="P234" s="185"/>
      <c r="Q234" s="225"/>
      <c r="R234" s="182" t="str">
        <f ca="1">IF(ISERROR($V234),"",OFFSET('Smelter Look-up'!$C$4,$V234-4,0)&amp;"")</f>
        <v>Tungsten Vietnam Joint Stock Company</v>
      </c>
      <c r="S234" s="181" t="str">
        <f t="shared" ca="1" si="32"/>
        <v>VN</v>
      </c>
      <c r="T234" s="181" t="str">
        <f ca="1">IF(B234="","",IF(ISERROR(MATCH($J234,SorP!$B$1:$B$6226,0)),"",INDIRECT("'SorP'!$A$"&amp;MATCH($S234&amp;$J234,SorP!C:C,0))))</f>
        <v>VN-69</v>
      </c>
      <c r="U234" s="201"/>
      <c r="V234" s="226">
        <f>IF(C234="",NA(),IF(OR(C234="Smelter not listed",C234="Smelter not yet identified"),MATCH($B234&amp;$D234,'Smelter Look-up'!$J:$J,0),MATCH($B234&amp;$C234,'Smelter Look-up'!$J:$J,0)))</f>
        <v>651</v>
      </c>
      <c r="X234" s="227">
        <f t="shared" si="33"/>
        <v>0</v>
      </c>
      <c r="AB234" s="228" t="str">
        <f t="shared" si="34"/>
        <v>TungstenTungsten Vietnam Joint Stock Company</v>
      </c>
    </row>
    <row r="235" spans="1:28" s="227" customFormat="1" ht="20.25">
      <c r="A235" s="181"/>
      <c r="B235" s="182" t="s">
        <v>15929</v>
      </c>
      <c r="C235" s="186" t="s">
        <v>15929</v>
      </c>
      <c r="D235" s="230"/>
      <c r="E235" s="182" t="s">
        <v>15929</v>
      </c>
      <c r="F235" s="182" t="s">
        <v>15929</v>
      </c>
      <c r="G235" s="182" t="s">
        <v>15929</v>
      </c>
      <c r="H235" s="183" t="s">
        <v>15929</v>
      </c>
      <c r="I235" s="184" t="s">
        <v>15929</v>
      </c>
      <c r="J235" s="184" t="s">
        <v>15929</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3"/>
        <v>0</v>
      </c>
      <c r="AB235" s="228" t="str">
        <f t="shared" si="34"/>
        <v/>
      </c>
    </row>
    <row r="236" spans="1:28" s="227" customFormat="1" ht="20.25">
      <c r="A236" s="181"/>
      <c r="B236" s="182" t="s">
        <v>15929</v>
      </c>
      <c r="C236" s="186" t="s">
        <v>15929</v>
      </c>
      <c r="D236" s="230"/>
      <c r="E236" s="182" t="s">
        <v>15929</v>
      </c>
      <c r="F236" s="182" t="s">
        <v>15929</v>
      </c>
      <c r="G236" s="182" t="s">
        <v>15929</v>
      </c>
      <c r="H236" s="183" t="s">
        <v>15929</v>
      </c>
      <c r="I236" s="184" t="s">
        <v>15929</v>
      </c>
      <c r="J236" s="184" t="s">
        <v>15929</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si="33"/>
        <v>0</v>
      </c>
      <c r="AB236" s="228" t="str">
        <f t="shared" si="34"/>
        <v/>
      </c>
    </row>
    <row r="237" spans="1:28" s="227" customFormat="1" ht="20.25">
      <c r="A237" s="181"/>
      <c r="B237" s="182" t="s">
        <v>15929</v>
      </c>
      <c r="C237" s="186" t="s">
        <v>15929</v>
      </c>
      <c r="D237" s="230"/>
      <c r="E237" s="182" t="s">
        <v>15929</v>
      </c>
      <c r="F237" s="182" t="s">
        <v>15929</v>
      </c>
      <c r="G237" s="182" t="s">
        <v>15929</v>
      </c>
      <c r="H237" s="183" t="s">
        <v>15929</v>
      </c>
      <c r="I237" s="184" t="s">
        <v>15929</v>
      </c>
      <c r="J237" s="184" t="s">
        <v>15929</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si="33"/>
        <v>0</v>
      </c>
      <c r="AB237" s="228" t="str">
        <f t="shared" si="34"/>
        <v/>
      </c>
    </row>
    <row r="238" spans="1:28" s="227" customFormat="1" ht="20.25">
      <c r="A238" s="181"/>
      <c r="B238" s="182" t="s">
        <v>15929</v>
      </c>
      <c r="C238" s="186" t="s">
        <v>15929</v>
      </c>
      <c r="D238" s="230"/>
      <c r="E238" s="182" t="s">
        <v>15929</v>
      </c>
      <c r="F238" s="182" t="s">
        <v>15929</v>
      </c>
      <c r="G238" s="182" t="s">
        <v>15929</v>
      </c>
      <c r="H238" s="183" t="s">
        <v>15929</v>
      </c>
      <c r="I238" s="184" t="s">
        <v>15929</v>
      </c>
      <c r="J238" s="184" t="s">
        <v>15929</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si="33"/>
        <v>0</v>
      </c>
      <c r="AB238" s="228" t="str">
        <f t="shared" si="34"/>
        <v/>
      </c>
    </row>
    <row r="239" spans="1:28" s="227" customFormat="1" ht="20.25">
      <c r="A239" s="181"/>
      <c r="B239" s="182" t="s">
        <v>15929</v>
      </c>
      <c r="C239" s="186" t="s">
        <v>15929</v>
      </c>
      <c r="D239" s="230"/>
      <c r="E239" s="182" t="s">
        <v>15929</v>
      </c>
      <c r="F239" s="182" t="s">
        <v>15929</v>
      </c>
      <c r="G239" s="182" t="s">
        <v>15929</v>
      </c>
      <c r="H239" s="183" t="s">
        <v>15929</v>
      </c>
      <c r="I239" s="184" t="s">
        <v>15929</v>
      </c>
      <c r="J239" s="184" t="s">
        <v>15929</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si="33"/>
        <v>0</v>
      </c>
      <c r="AB239" s="228" t="str">
        <f t="shared" si="34"/>
        <v/>
      </c>
    </row>
    <row r="240" spans="1:28" s="227" customFormat="1" ht="20.25">
      <c r="A240" s="181"/>
      <c r="B240" s="182" t="s">
        <v>15929</v>
      </c>
      <c r="C240" s="186" t="s">
        <v>15929</v>
      </c>
      <c r="D240" s="230"/>
      <c r="E240" s="182" t="s">
        <v>15929</v>
      </c>
      <c r="F240" s="182" t="s">
        <v>15929</v>
      </c>
      <c r="G240" s="182" t="s">
        <v>15929</v>
      </c>
      <c r="H240" s="183" t="s">
        <v>15929</v>
      </c>
      <c r="I240" s="184" t="s">
        <v>15929</v>
      </c>
      <c r="J240" s="184" t="s">
        <v>15929</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3"/>
        <v>0</v>
      </c>
      <c r="AB240" s="228" t="str">
        <f t="shared" si="34"/>
        <v/>
      </c>
    </row>
    <row r="241" spans="1:28" s="227" customFormat="1" ht="20.25">
      <c r="A241" s="181"/>
      <c r="B241" s="182" t="s">
        <v>15929</v>
      </c>
      <c r="C241" s="186" t="s">
        <v>15929</v>
      </c>
      <c r="D241" s="230"/>
      <c r="E241" s="182" t="s">
        <v>15929</v>
      </c>
      <c r="F241" s="182" t="s">
        <v>15929</v>
      </c>
      <c r="G241" s="182" t="s">
        <v>15929</v>
      </c>
      <c r="H241" s="183" t="s">
        <v>15929</v>
      </c>
      <c r="I241" s="184" t="s">
        <v>15929</v>
      </c>
      <c r="J241" s="184" t="s">
        <v>15929</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3"/>
        <v>0</v>
      </c>
      <c r="AB241" s="228" t="str">
        <f t="shared" si="34"/>
        <v/>
      </c>
    </row>
    <row r="242" spans="1:28" s="227" customFormat="1" ht="20.25">
      <c r="A242" s="181"/>
      <c r="B242" s="182" t="s">
        <v>15929</v>
      </c>
      <c r="C242" s="186" t="s">
        <v>15929</v>
      </c>
      <c r="D242" s="230"/>
      <c r="E242" s="182" t="s">
        <v>15929</v>
      </c>
      <c r="F242" s="182" t="s">
        <v>15929</v>
      </c>
      <c r="G242" s="182" t="s">
        <v>15929</v>
      </c>
      <c r="H242" s="183" t="s">
        <v>15929</v>
      </c>
      <c r="I242" s="184" t="s">
        <v>15929</v>
      </c>
      <c r="J242" s="184" t="s">
        <v>15929</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3"/>
        <v>0</v>
      </c>
      <c r="AB242" s="228" t="str">
        <f t="shared" si="34"/>
        <v/>
      </c>
    </row>
    <row r="243" spans="1:28" s="227" customFormat="1" ht="20.25">
      <c r="A243" s="181"/>
      <c r="B243" s="182" t="s">
        <v>15929</v>
      </c>
      <c r="C243" s="186" t="s">
        <v>15929</v>
      </c>
      <c r="D243" s="230"/>
      <c r="E243" s="182" t="s">
        <v>15929</v>
      </c>
      <c r="F243" s="182" t="s">
        <v>15929</v>
      </c>
      <c r="G243" s="182" t="s">
        <v>15929</v>
      </c>
      <c r="H243" s="183" t="s">
        <v>15929</v>
      </c>
      <c r="I243" s="184" t="s">
        <v>15929</v>
      </c>
      <c r="J243" s="184" t="s">
        <v>15929</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si="33"/>
        <v>0</v>
      </c>
      <c r="AB243" s="228" t="str">
        <f t="shared" si="34"/>
        <v/>
      </c>
    </row>
    <row r="244" spans="1:28" s="227" customFormat="1" ht="20.25">
      <c r="A244" s="181"/>
      <c r="B244" s="182" t="s">
        <v>15929</v>
      </c>
      <c r="C244" s="186" t="s">
        <v>15929</v>
      </c>
      <c r="D244" s="230"/>
      <c r="E244" s="182" t="s">
        <v>15929</v>
      </c>
      <c r="F244" s="182" t="s">
        <v>15929</v>
      </c>
      <c r="G244" s="182" t="s">
        <v>15929</v>
      </c>
      <c r="H244" s="183" t="s">
        <v>15929</v>
      </c>
      <c r="I244" s="184" t="s">
        <v>15929</v>
      </c>
      <c r="J244" s="184" t="s">
        <v>15929</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3"/>
        <v>0</v>
      </c>
      <c r="AB244" s="228" t="str">
        <f t="shared" si="34"/>
        <v/>
      </c>
    </row>
    <row r="245" spans="1:28" s="227" customFormat="1" ht="20.25">
      <c r="A245" s="181"/>
      <c r="B245" s="182" t="s">
        <v>15929</v>
      </c>
      <c r="C245" s="186" t="s">
        <v>15929</v>
      </c>
      <c r="D245" s="230"/>
      <c r="E245" s="182" t="s">
        <v>15929</v>
      </c>
      <c r="F245" s="182" t="s">
        <v>15929</v>
      </c>
      <c r="G245" s="182" t="s">
        <v>15929</v>
      </c>
      <c r="H245" s="183" t="s">
        <v>15929</v>
      </c>
      <c r="I245" s="184" t="s">
        <v>15929</v>
      </c>
      <c r="J245" s="184" t="s">
        <v>15929</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si="33"/>
        <v>0</v>
      </c>
      <c r="AB245" s="228" t="str">
        <f t="shared" si="34"/>
        <v/>
      </c>
    </row>
    <row r="246" spans="1:28" s="227" customFormat="1" ht="20.25">
      <c r="A246" s="181"/>
      <c r="B246" s="182" t="s">
        <v>15929</v>
      </c>
      <c r="C246" s="186" t="s">
        <v>15929</v>
      </c>
      <c r="D246" s="230"/>
      <c r="E246" s="182" t="s">
        <v>15929</v>
      </c>
      <c r="F246" s="182" t="s">
        <v>15929</v>
      </c>
      <c r="G246" s="182" t="s">
        <v>15929</v>
      </c>
      <c r="H246" s="183" t="s">
        <v>15929</v>
      </c>
      <c r="I246" s="184" t="s">
        <v>15929</v>
      </c>
      <c r="J246" s="184" t="s">
        <v>15929</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si="33"/>
        <v>0</v>
      </c>
      <c r="AB246" s="228" t="str">
        <f t="shared" si="34"/>
        <v/>
      </c>
    </row>
    <row r="247" spans="1:28" s="227" customFormat="1" ht="20.25">
      <c r="A247" s="181"/>
      <c r="B247" s="182" t="s">
        <v>15929</v>
      </c>
      <c r="C247" s="186" t="s">
        <v>15929</v>
      </c>
      <c r="D247" s="230"/>
      <c r="E247" s="182" t="s">
        <v>15929</v>
      </c>
      <c r="F247" s="182" t="s">
        <v>15929</v>
      </c>
      <c r="G247" s="182" t="s">
        <v>15929</v>
      </c>
      <c r="H247" s="183" t="s">
        <v>15929</v>
      </c>
      <c r="I247" s="184" t="s">
        <v>15929</v>
      </c>
      <c r="J247" s="184" t="s">
        <v>15929</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3"/>
        <v>0</v>
      </c>
      <c r="AB247" s="228" t="str">
        <f t="shared" si="34"/>
        <v/>
      </c>
    </row>
    <row r="248" spans="1:28" s="227" customFormat="1" ht="20.25">
      <c r="A248" s="181"/>
      <c r="B248" s="182" t="s">
        <v>15929</v>
      </c>
      <c r="C248" s="186" t="s">
        <v>15929</v>
      </c>
      <c r="D248" s="230"/>
      <c r="E248" s="182" t="s">
        <v>15929</v>
      </c>
      <c r="F248" s="182" t="s">
        <v>15929</v>
      </c>
      <c r="G248" s="182" t="s">
        <v>15929</v>
      </c>
      <c r="H248" s="183" t="s">
        <v>15929</v>
      </c>
      <c r="I248" s="184" t="s">
        <v>15929</v>
      </c>
      <c r="J248" s="184" t="s">
        <v>15929</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3"/>
        <v>0</v>
      </c>
      <c r="AB248" s="228" t="str">
        <f t="shared" si="34"/>
        <v/>
      </c>
    </row>
    <row r="249" spans="1:28" s="227" customFormat="1" ht="20.25">
      <c r="A249" s="181"/>
      <c r="B249" s="182" t="s">
        <v>15929</v>
      </c>
      <c r="C249" s="186" t="s">
        <v>15929</v>
      </c>
      <c r="D249" s="230"/>
      <c r="E249" s="182" t="s">
        <v>15929</v>
      </c>
      <c r="F249" s="182" t="s">
        <v>15929</v>
      </c>
      <c r="G249" s="182" t="s">
        <v>15929</v>
      </c>
      <c r="H249" s="183" t="s">
        <v>15929</v>
      </c>
      <c r="I249" s="184" t="s">
        <v>15929</v>
      </c>
      <c r="J249" s="184" t="s">
        <v>15929</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si="33"/>
        <v>0</v>
      </c>
      <c r="AB249" s="228" t="str">
        <f t="shared" si="34"/>
        <v/>
      </c>
    </row>
    <row r="250" spans="1:28" s="227" customFormat="1" ht="20.25">
      <c r="A250" s="181"/>
      <c r="B250" s="182" t="s">
        <v>15929</v>
      </c>
      <c r="C250" s="186" t="s">
        <v>15929</v>
      </c>
      <c r="D250" s="230"/>
      <c r="E250" s="182" t="s">
        <v>15929</v>
      </c>
      <c r="F250" s="182" t="s">
        <v>15929</v>
      </c>
      <c r="G250" s="182" t="s">
        <v>15929</v>
      </c>
      <c r="H250" s="183" t="s">
        <v>15929</v>
      </c>
      <c r="I250" s="184" t="s">
        <v>15929</v>
      </c>
      <c r="J250" s="184" t="s">
        <v>15929</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si="33"/>
        <v>0</v>
      </c>
      <c r="AB250" s="228" t="str">
        <f t="shared" si="34"/>
        <v/>
      </c>
    </row>
    <row r="251" spans="1:28" s="227" customFormat="1" ht="20.25">
      <c r="A251" s="181"/>
      <c r="B251" s="182" t="s">
        <v>15929</v>
      </c>
      <c r="C251" s="186" t="s">
        <v>15929</v>
      </c>
      <c r="D251" s="230"/>
      <c r="E251" s="182" t="s">
        <v>15929</v>
      </c>
      <c r="F251" s="182" t="s">
        <v>15929</v>
      </c>
      <c r="G251" s="182" t="s">
        <v>15929</v>
      </c>
      <c r="H251" s="183" t="s">
        <v>15929</v>
      </c>
      <c r="I251" s="184" t="s">
        <v>15929</v>
      </c>
      <c r="J251" s="184" t="s">
        <v>15929</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3"/>
        <v>0</v>
      </c>
      <c r="AB251" s="228" t="str">
        <f t="shared" si="34"/>
        <v/>
      </c>
    </row>
    <row r="252" spans="1:28" s="227" customFormat="1" ht="20.25">
      <c r="A252" s="181"/>
      <c r="B252" s="182" t="s">
        <v>15929</v>
      </c>
      <c r="C252" s="186" t="s">
        <v>15929</v>
      </c>
      <c r="D252" s="230"/>
      <c r="E252" s="182" t="s">
        <v>15929</v>
      </c>
      <c r="F252" s="182" t="s">
        <v>15929</v>
      </c>
      <c r="G252" s="182" t="s">
        <v>15929</v>
      </c>
      <c r="H252" s="183" t="s">
        <v>15929</v>
      </c>
      <c r="I252" s="184" t="s">
        <v>15929</v>
      </c>
      <c r="J252" s="184" t="s">
        <v>15929</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si="33"/>
        <v>0</v>
      </c>
      <c r="AB252" s="228" t="str">
        <f t="shared" si="34"/>
        <v/>
      </c>
    </row>
    <row r="253" spans="1:28" s="227" customFormat="1" ht="20.25">
      <c r="A253" s="181"/>
      <c r="B253" s="182" t="s">
        <v>15929</v>
      </c>
      <c r="C253" s="186" t="s">
        <v>15929</v>
      </c>
      <c r="D253" s="230"/>
      <c r="E253" s="182" t="s">
        <v>15929</v>
      </c>
      <c r="F253" s="182" t="s">
        <v>15929</v>
      </c>
      <c r="G253" s="182" t="s">
        <v>15929</v>
      </c>
      <c r="H253" s="183" t="s">
        <v>15929</v>
      </c>
      <c r="I253" s="184" t="s">
        <v>15929</v>
      </c>
      <c r="J253" s="184" t="s">
        <v>15929</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3"/>
        <v>0</v>
      </c>
      <c r="AB253" s="228" t="str">
        <f t="shared" si="34"/>
        <v/>
      </c>
    </row>
    <row r="254" spans="1:28" s="227" customFormat="1" ht="20.25">
      <c r="A254" s="181"/>
      <c r="B254" s="182" t="s">
        <v>15929</v>
      </c>
      <c r="C254" s="186" t="s">
        <v>15929</v>
      </c>
      <c r="D254" s="230"/>
      <c r="E254" s="182" t="s">
        <v>15929</v>
      </c>
      <c r="F254" s="182" t="s">
        <v>15929</v>
      </c>
      <c r="G254" s="182" t="s">
        <v>15929</v>
      </c>
      <c r="H254" s="183" t="s">
        <v>15929</v>
      </c>
      <c r="I254" s="184" t="s">
        <v>15929</v>
      </c>
      <c r="J254" s="184" t="s">
        <v>15929</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3"/>
        <v>0</v>
      </c>
      <c r="AB254" s="228" t="str">
        <f t="shared" si="34"/>
        <v/>
      </c>
    </row>
    <row r="255" spans="1:28" s="227" customFormat="1" ht="20.25">
      <c r="A255" s="181"/>
      <c r="B255" s="182" t="s">
        <v>15929</v>
      </c>
      <c r="C255" s="186" t="s">
        <v>15929</v>
      </c>
      <c r="D255" s="230"/>
      <c r="E255" s="182" t="s">
        <v>15929</v>
      </c>
      <c r="F255" s="182" t="s">
        <v>15929</v>
      </c>
      <c r="G255" s="182" t="s">
        <v>15929</v>
      </c>
      <c r="H255" s="183" t="s">
        <v>15929</v>
      </c>
      <c r="I255" s="184" t="s">
        <v>15929</v>
      </c>
      <c r="J255" s="184" t="s">
        <v>15929</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3"/>
        <v>0</v>
      </c>
      <c r="AB255" s="228" t="str">
        <f t="shared" si="34"/>
        <v/>
      </c>
    </row>
    <row r="256" spans="1:28" s="227" customFormat="1" ht="20.25">
      <c r="A256" s="181"/>
      <c r="B256" s="182" t="s">
        <v>15929</v>
      </c>
      <c r="C256" s="186" t="s">
        <v>15929</v>
      </c>
      <c r="D256" s="230"/>
      <c r="E256" s="182" t="s">
        <v>15929</v>
      </c>
      <c r="F256" s="182" t="s">
        <v>15929</v>
      </c>
      <c r="G256" s="182" t="s">
        <v>15929</v>
      </c>
      <c r="H256" s="183" t="s">
        <v>15929</v>
      </c>
      <c r="I256" s="184" t="s">
        <v>15929</v>
      </c>
      <c r="J256" s="184" t="s">
        <v>15929</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si="33"/>
        <v>0</v>
      </c>
      <c r="AB256" s="228" t="str">
        <f t="shared" si="34"/>
        <v/>
      </c>
    </row>
    <row r="257" spans="1:28" s="227" customFormat="1" ht="20.25">
      <c r="A257" s="181"/>
      <c r="B257" s="182" t="s">
        <v>15929</v>
      </c>
      <c r="C257" s="186" t="s">
        <v>15929</v>
      </c>
      <c r="D257" s="230"/>
      <c r="E257" s="182" t="s">
        <v>15929</v>
      </c>
      <c r="F257" s="182" t="s">
        <v>15929</v>
      </c>
      <c r="G257" s="182" t="s">
        <v>15929</v>
      </c>
      <c r="H257" s="183" t="s">
        <v>15929</v>
      </c>
      <c r="I257" s="184" t="s">
        <v>15929</v>
      </c>
      <c r="J257" s="184" t="s">
        <v>15929</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3"/>
        <v>0</v>
      </c>
      <c r="AB257" s="228" t="str">
        <f t="shared" si="34"/>
        <v/>
      </c>
    </row>
    <row r="258" spans="1:28" s="227" customFormat="1" ht="20.25">
      <c r="A258" s="181"/>
      <c r="B258" s="182" t="s">
        <v>15929</v>
      </c>
      <c r="C258" s="186" t="s">
        <v>15929</v>
      </c>
      <c r="D258" s="230"/>
      <c r="E258" s="182" t="s">
        <v>15929</v>
      </c>
      <c r="F258" s="182" t="s">
        <v>15929</v>
      </c>
      <c r="G258" s="182" t="s">
        <v>15929</v>
      </c>
      <c r="H258" s="183" t="s">
        <v>15929</v>
      </c>
      <c r="I258" s="184" t="s">
        <v>15929</v>
      </c>
      <c r="J258" s="184" t="s">
        <v>15929</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3"/>
        <v>0</v>
      </c>
      <c r="AB258" s="228" t="str">
        <f t="shared" si="34"/>
        <v/>
      </c>
    </row>
    <row r="259" spans="1:28" s="227" customFormat="1" ht="20.25">
      <c r="A259" s="181"/>
      <c r="B259" s="182" t="s">
        <v>15929</v>
      </c>
      <c r="C259" s="186" t="s">
        <v>15929</v>
      </c>
      <c r="D259" s="230"/>
      <c r="E259" s="182" t="s">
        <v>15929</v>
      </c>
      <c r="F259" s="182" t="s">
        <v>15929</v>
      </c>
      <c r="G259" s="182" t="s">
        <v>15929</v>
      </c>
      <c r="H259" s="183" t="s">
        <v>15929</v>
      </c>
      <c r="I259" s="184" t="s">
        <v>15929</v>
      </c>
      <c r="J259" s="184" t="s">
        <v>15929</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3"/>
        <v>0</v>
      </c>
      <c r="AB259" s="228" t="str">
        <f t="shared" si="34"/>
        <v/>
      </c>
    </row>
    <row r="260" spans="1:28" s="227" customFormat="1" ht="20.25">
      <c r="A260" s="181"/>
      <c r="B260" s="182" t="s">
        <v>15929</v>
      </c>
      <c r="C260" s="186" t="s">
        <v>15929</v>
      </c>
      <c r="D260" s="230"/>
      <c r="E260" s="182" t="s">
        <v>15929</v>
      </c>
      <c r="F260" s="182" t="s">
        <v>15929</v>
      </c>
      <c r="G260" s="182" t="s">
        <v>15929</v>
      </c>
      <c r="H260" s="183" t="s">
        <v>15929</v>
      </c>
      <c r="I260" s="184" t="s">
        <v>15929</v>
      </c>
      <c r="J260" s="184" t="s">
        <v>15929</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3"/>
        <v>0</v>
      </c>
      <c r="AB260" s="228" t="str">
        <f t="shared" si="34"/>
        <v/>
      </c>
    </row>
    <row r="261" spans="1:28" s="227" customFormat="1" ht="20.25">
      <c r="A261" s="181"/>
      <c r="B261" s="182" t="s">
        <v>15929</v>
      </c>
      <c r="C261" s="186" t="s">
        <v>15929</v>
      </c>
      <c r="D261" s="230"/>
      <c r="E261" s="182" t="s">
        <v>15929</v>
      </c>
      <c r="F261" s="182" t="s">
        <v>15929</v>
      </c>
      <c r="G261" s="182" t="s">
        <v>15929</v>
      </c>
      <c r="H261" s="183" t="s">
        <v>15929</v>
      </c>
      <c r="I261" s="184" t="s">
        <v>15929</v>
      </c>
      <c r="J261" s="184" t="s">
        <v>15929</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si="36">IF(AND(C261="Smelter not listed",OR(LEN(D261)=0,LEN(E261)=0)),1,0)</f>
        <v>0</v>
      </c>
      <c r="AB261" s="228" t="str">
        <f t="shared" ref="AB261" si="37">B261&amp;C261</f>
        <v/>
      </c>
    </row>
    <row r="262" spans="1:28" s="227" customFormat="1" ht="20.25">
      <c r="A262" s="181"/>
      <c r="B262" s="182" t="s">
        <v>15929</v>
      </c>
      <c r="C262" s="186" t="s">
        <v>15929</v>
      </c>
      <c r="D262" s="230"/>
      <c r="E262" s="182" t="s">
        <v>15929</v>
      </c>
      <c r="F262" s="182" t="s">
        <v>15929</v>
      </c>
      <c r="G262" s="182" t="s">
        <v>15929</v>
      </c>
      <c r="H262" s="183" t="s">
        <v>15929</v>
      </c>
      <c r="I262" s="184" t="s">
        <v>15929</v>
      </c>
      <c r="J262" s="184" t="s">
        <v>15929</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si="39">IF(AND(C262="Smelter not listed",OR(LEN(D262)=0,LEN(E262)=0)),1,0)</f>
        <v>0</v>
      </c>
      <c r="AB262" s="228" t="str">
        <f t="shared" ref="AB262:AB293" si="40">B262&amp;C262</f>
        <v/>
      </c>
    </row>
    <row r="263" spans="1:28" s="227" customFormat="1" ht="20.25">
      <c r="A263" s="181"/>
      <c r="B263" s="182" t="s">
        <v>15929</v>
      </c>
      <c r="C263" s="186" t="s">
        <v>15929</v>
      </c>
      <c r="D263" s="230"/>
      <c r="E263" s="182" t="s">
        <v>15929</v>
      </c>
      <c r="F263" s="182" t="s">
        <v>15929</v>
      </c>
      <c r="G263" s="182" t="s">
        <v>15929</v>
      </c>
      <c r="H263" s="183" t="s">
        <v>15929</v>
      </c>
      <c r="I263" s="184" t="s">
        <v>15929</v>
      </c>
      <c r="J263" s="184" t="s">
        <v>15929</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9"/>
        <v>0</v>
      </c>
      <c r="AB263" s="228" t="str">
        <f t="shared" si="40"/>
        <v/>
      </c>
    </row>
    <row r="264" spans="1:28" s="227" customFormat="1" ht="20.25">
      <c r="A264" s="181"/>
      <c r="B264" s="182" t="s">
        <v>15929</v>
      </c>
      <c r="C264" s="186" t="s">
        <v>15929</v>
      </c>
      <c r="D264" s="230"/>
      <c r="E264" s="182" t="s">
        <v>15929</v>
      </c>
      <c r="F264" s="182" t="s">
        <v>15929</v>
      </c>
      <c r="G264" s="182" t="s">
        <v>15929</v>
      </c>
      <c r="H264" s="183" t="s">
        <v>15929</v>
      </c>
      <c r="I264" s="184" t="s">
        <v>15929</v>
      </c>
      <c r="J264" s="184" t="s">
        <v>15929</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9"/>
        <v>0</v>
      </c>
      <c r="AB264" s="228" t="str">
        <f t="shared" si="40"/>
        <v/>
      </c>
    </row>
    <row r="265" spans="1:28" s="227" customFormat="1" ht="20.25">
      <c r="A265" s="181"/>
      <c r="B265" s="182" t="s">
        <v>15929</v>
      </c>
      <c r="C265" s="186" t="s">
        <v>15929</v>
      </c>
      <c r="D265" s="230"/>
      <c r="E265" s="182" t="s">
        <v>15929</v>
      </c>
      <c r="F265" s="182" t="s">
        <v>15929</v>
      </c>
      <c r="G265" s="182" t="s">
        <v>15929</v>
      </c>
      <c r="H265" s="183" t="s">
        <v>15929</v>
      </c>
      <c r="I265" s="184" t="s">
        <v>15929</v>
      </c>
      <c r="J265" s="184" t="s">
        <v>15929</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39"/>
        <v>0</v>
      </c>
      <c r="AB265" s="228" t="str">
        <f t="shared" si="40"/>
        <v/>
      </c>
    </row>
    <row r="266" spans="1:28" s="227" customFormat="1" ht="20.25">
      <c r="A266" s="181"/>
      <c r="B266" s="182" t="s">
        <v>15929</v>
      </c>
      <c r="C266" s="186" t="s">
        <v>15929</v>
      </c>
      <c r="D266" s="230"/>
      <c r="E266" s="182" t="s">
        <v>15929</v>
      </c>
      <c r="F266" s="182" t="s">
        <v>15929</v>
      </c>
      <c r="G266" s="182" t="s">
        <v>15929</v>
      </c>
      <c r="H266" s="183" t="s">
        <v>15929</v>
      </c>
      <c r="I266" s="184" t="s">
        <v>15929</v>
      </c>
      <c r="J266" s="184" t="s">
        <v>15929</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si="39"/>
        <v>0</v>
      </c>
      <c r="AB266" s="228" t="str">
        <f t="shared" si="40"/>
        <v/>
      </c>
    </row>
    <row r="267" spans="1:28" s="227" customFormat="1" ht="20.25">
      <c r="A267" s="181"/>
      <c r="B267" s="182" t="s">
        <v>15929</v>
      </c>
      <c r="C267" s="186" t="s">
        <v>15929</v>
      </c>
      <c r="D267" s="230"/>
      <c r="E267" s="182" t="s">
        <v>15929</v>
      </c>
      <c r="F267" s="182" t="s">
        <v>15929</v>
      </c>
      <c r="G267" s="182" t="s">
        <v>15929</v>
      </c>
      <c r="H267" s="183" t="s">
        <v>15929</v>
      </c>
      <c r="I267" s="184" t="s">
        <v>15929</v>
      </c>
      <c r="J267" s="184" t="s">
        <v>15929</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si="39"/>
        <v>0</v>
      </c>
      <c r="AB267" s="228" t="str">
        <f t="shared" si="40"/>
        <v/>
      </c>
    </row>
    <row r="268" spans="1:28" s="227" customFormat="1" ht="20.25">
      <c r="A268" s="181"/>
      <c r="B268" s="182" t="s">
        <v>15929</v>
      </c>
      <c r="C268" s="186" t="s">
        <v>15929</v>
      </c>
      <c r="D268" s="230"/>
      <c r="E268" s="182" t="s">
        <v>15929</v>
      </c>
      <c r="F268" s="182" t="s">
        <v>15929</v>
      </c>
      <c r="G268" s="182" t="s">
        <v>15929</v>
      </c>
      <c r="H268" s="183" t="s">
        <v>15929</v>
      </c>
      <c r="I268" s="184" t="s">
        <v>15929</v>
      </c>
      <c r="J268" s="184" t="s">
        <v>15929</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9"/>
        <v>0</v>
      </c>
      <c r="AB268" s="228" t="str">
        <f t="shared" si="40"/>
        <v/>
      </c>
    </row>
    <row r="269" spans="1:28" s="227" customFormat="1" ht="20.25">
      <c r="A269" s="181"/>
      <c r="B269" s="182" t="s">
        <v>15929</v>
      </c>
      <c r="C269" s="186" t="s">
        <v>15929</v>
      </c>
      <c r="D269" s="230"/>
      <c r="E269" s="182" t="s">
        <v>15929</v>
      </c>
      <c r="F269" s="182" t="s">
        <v>15929</v>
      </c>
      <c r="G269" s="182" t="s">
        <v>15929</v>
      </c>
      <c r="H269" s="183" t="s">
        <v>15929</v>
      </c>
      <c r="I269" s="184" t="s">
        <v>15929</v>
      </c>
      <c r="J269" s="184" t="s">
        <v>15929</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si="39"/>
        <v>0</v>
      </c>
      <c r="AB269" s="228" t="str">
        <f t="shared" si="40"/>
        <v/>
      </c>
    </row>
    <row r="270" spans="1:28" s="227" customFormat="1" ht="20.25">
      <c r="A270" s="181"/>
      <c r="B270" s="182" t="s">
        <v>15929</v>
      </c>
      <c r="C270" s="186" t="s">
        <v>15929</v>
      </c>
      <c r="D270" s="230"/>
      <c r="E270" s="182" t="s">
        <v>15929</v>
      </c>
      <c r="F270" s="182" t="s">
        <v>15929</v>
      </c>
      <c r="G270" s="182" t="s">
        <v>15929</v>
      </c>
      <c r="H270" s="183" t="s">
        <v>15929</v>
      </c>
      <c r="I270" s="184" t="s">
        <v>15929</v>
      </c>
      <c r="J270" s="184" t="s">
        <v>15929</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9"/>
        <v>0</v>
      </c>
      <c r="AB270" s="228" t="str">
        <f t="shared" si="40"/>
        <v/>
      </c>
    </row>
    <row r="271" spans="1:28" s="227" customFormat="1" ht="20.25">
      <c r="A271" s="181"/>
      <c r="B271" s="182" t="s">
        <v>15929</v>
      </c>
      <c r="C271" s="186" t="s">
        <v>15929</v>
      </c>
      <c r="D271" s="230"/>
      <c r="E271" s="182" t="s">
        <v>15929</v>
      </c>
      <c r="F271" s="182" t="s">
        <v>15929</v>
      </c>
      <c r="G271" s="182" t="s">
        <v>15929</v>
      </c>
      <c r="H271" s="183" t="s">
        <v>15929</v>
      </c>
      <c r="I271" s="184" t="s">
        <v>15929</v>
      </c>
      <c r="J271" s="184" t="s">
        <v>15929</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9"/>
        <v>0</v>
      </c>
      <c r="AB271" s="228" t="str">
        <f t="shared" si="40"/>
        <v/>
      </c>
    </row>
    <row r="272" spans="1:28" s="227" customFormat="1" ht="20.25">
      <c r="A272" s="181"/>
      <c r="B272" s="182" t="s">
        <v>15929</v>
      </c>
      <c r="C272" s="186" t="s">
        <v>15929</v>
      </c>
      <c r="D272" s="230"/>
      <c r="E272" s="182" t="s">
        <v>15929</v>
      </c>
      <c r="F272" s="182" t="s">
        <v>15929</v>
      </c>
      <c r="G272" s="182" t="s">
        <v>15929</v>
      </c>
      <c r="H272" s="183" t="s">
        <v>15929</v>
      </c>
      <c r="I272" s="184" t="s">
        <v>15929</v>
      </c>
      <c r="J272" s="184" t="s">
        <v>15929</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si="39"/>
        <v>0</v>
      </c>
      <c r="AB272" s="228" t="str">
        <f t="shared" si="40"/>
        <v/>
      </c>
    </row>
    <row r="273" spans="1:28" s="227" customFormat="1" ht="20.25">
      <c r="A273" s="181"/>
      <c r="B273" s="182" t="s">
        <v>15929</v>
      </c>
      <c r="C273" s="186" t="s">
        <v>15929</v>
      </c>
      <c r="D273" s="230"/>
      <c r="E273" s="182" t="s">
        <v>15929</v>
      </c>
      <c r="F273" s="182" t="s">
        <v>15929</v>
      </c>
      <c r="G273" s="182" t="s">
        <v>15929</v>
      </c>
      <c r="H273" s="183" t="s">
        <v>15929</v>
      </c>
      <c r="I273" s="184" t="s">
        <v>15929</v>
      </c>
      <c r="J273" s="184" t="s">
        <v>15929</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si="39"/>
        <v>0</v>
      </c>
      <c r="AB273" s="228" t="str">
        <f t="shared" si="40"/>
        <v/>
      </c>
    </row>
    <row r="274" spans="1:28" s="227" customFormat="1" ht="20.25">
      <c r="A274" s="181"/>
      <c r="B274" s="182" t="s">
        <v>15929</v>
      </c>
      <c r="C274" s="186" t="s">
        <v>15929</v>
      </c>
      <c r="D274" s="230"/>
      <c r="E274" s="182" t="s">
        <v>15929</v>
      </c>
      <c r="F274" s="182" t="s">
        <v>15929</v>
      </c>
      <c r="G274" s="182" t="s">
        <v>15929</v>
      </c>
      <c r="H274" s="183" t="s">
        <v>15929</v>
      </c>
      <c r="I274" s="184" t="s">
        <v>15929</v>
      </c>
      <c r="J274" s="184" t="s">
        <v>15929</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si="39"/>
        <v>0</v>
      </c>
      <c r="AB274" s="228" t="str">
        <f t="shared" si="40"/>
        <v/>
      </c>
    </row>
    <row r="275" spans="1:28" s="227" customFormat="1" ht="20.25">
      <c r="A275" s="181"/>
      <c r="B275" s="182" t="s">
        <v>15929</v>
      </c>
      <c r="C275" s="186" t="s">
        <v>15929</v>
      </c>
      <c r="D275" s="230"/>
      <c r="E275" s="182" t="s">
        <v>15929</v>
      </c>
      <c r="F275" s="182" t="s">
        <v>15929</v>
      </c>
      <c r="G275" s="182" t="s">
        <v>15929</v>
      </c>
      <c r="H275" s="183" t="s">
        <v>15929</v>
      </c>
      <c r="I275" s="184" t="s">
        <v>15929</v>
      </c>
      <c r="J275" s="184" t="s">
        <v>15929</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si="39"/>
        <v>0</v>
      </c>
      <c r="AB275" s="228" t="str">
        <f t="shared" si="40"/>
        <v/>
      </c>
    </row>
    <row r="276" spans="1:28" s="227" customFormat="1" ht="20.25">
      <c r="A276" s="181"/>
      <c r="B276" s="182" t="s">
        <v>15929</v>
      </c>
      <c r="C276" s="186" t="s">
        <v>15929</v>
      </c>
      <c r="D276" s="230"/>
      <c r="E276" s="182" t="s">
        <v>15929</v>
      </c>
      <c r="F276" s="182" t="s">
        <v>15929</v>
      </c>
      <c r="G276" s="182" t="s">
        <v>15929</v>
      </c>
      <c r="H276" s="183" t="s">
        <v>15929</v>
      </c>
      <c r="I276" s="184" t="s">
        <v>15929</v>
      </c>
      <c r="J276" s="184" t="s">
        <v>15929</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9"/>
        <v>0</v>
      </c>
      <c r="AB276" s="228" t="str">
        <f t="shared" si="40"/>
        <v/>
      </c>
    </row>
    <row r="277" spans="1:28" s="227" customFormat="1" ht="20.25">
      <c r="A277" s="181"/>
      <c r="B277" s="182" t="s">
        <v>15929</v>
      </c>
      <c r="C277" s="186" t="s">
        <v>15929</v>
      </c>
      <c r="D277" s="230"/>
      <c r="E277" s="182" t="s">
        <v>15929</v>
      </c>
      <c r="F277" s="182" t="s">
        <v>15929</v>
      </c>
      <c r="G277" s="182" t="s">
        <v>15929</v>
      </c>
      <c r="H277" s="183" t="s">
        <v>15929</v>
      </c>
      <c r="I277" s="184" t="s">
        <v>15929</v>
      </c>
      <c r="J277" s="184" t="s">
        <v>15929</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si="39"/>
        <v>0</v>
      </c>
      <c r="AB277" s="228" t="str">
        <f t="shared" si="40"/>
        <v/>
      </c>
    </row>
    <row r="278" spans="1:28" s="227" customFormat="1" ht="20.25">
      <c r="A278" s="181"/>
      <c r="B278" s="182" t="s">
        <v>15929</v>
      </c>
      <c r="C278" s="186" t="s">
        <v>15929</v>
      </c>
      <c r="D278" s="230"/>
      <c r="E278" s="182" t="s">
        <v>15929</v>
      </c>
      <c r="F278" s="182" t="s">
        <v>15929</v>
      </c>
      <c r="G278" s="182" t="s">
        <v>15929</v>
      </c>
      <c r="H278" s="183" t="s">
        <v>15929</v>
      </c>
      <c r="I278" s="184" t="s">
        <v>15929</v>
      </c>
      <c r="J278" s="184" t="s">
        <v>15929</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si="39"/>
        <v>0</v>
      </c>
      <c r="AB278" s="228" t="str">
        <f t="shared" si="40"/>
        <v/>
      </c>
    </row>
    <row r="279" spans="1:28" s="227" customFormat="1" ht="20.25">
      <c r="A279" s="181"/>
      <c r="B279" s="182" t="s">
        <v>15929</v>
      </c>
      <c r="C279" s="186" t="s">
        <v>15929</v>
      </c>
      <c r="D279" s="230"/>
      <c r="E279" s="182" t="s">
        <v>15929</v>
      </c>
      <c r="F279" s="182" t="s">
        <v>15929</v>
      </c>
      <c r="G279" s="182" t="s">
        <v>15929</v>
      </c>
      <c r="H279" s="183" t="s">
        <v>15929</v>
      </c>
      <c r="I279" s="184" t="s">
        <v>15929</v>
      </c>
      <c r="J279" s="184" t="s">
        <v>15929</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si="39"/>
        <v>0</v>
      </c>
      <c r="AB279" s="228" t="str">
        <f t="shared" si="40"/>
        <v/>
      </c>
    </row>
    <row r="280" spans="1:28" s="227" customFormat="1" ht="20.25">
      <c r="A280" s="181"/>
      <c r="B280" s="182" t="s">
        <v>15929</v>
      </c>
      <c r="C280" s="186" t="s">
        <v>15929</v>
      </c>
      <c r="D280" s="230"/>
      <c r="E280" s="182" t="s">
        <v>15929</v>
      </c>
      <c r="F280" s="182" t="s">
        <v>15929</v>
      </c>
      <c r="G280" s="182" t="s">
        <v>15929</v>
      </c>
      <c r="H280" s="183" t="s">
        <v>15929</v>
      </c>
      <c r="I280" s="184" t="s">
        <v>15929</v>
      </c>
      <c r="J280" s="184" t="s">
        <v>15929</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si="39"/>
        <v>0</v>
      </c>
      <c r="AB280" s="228" t="str">
        <f t="shared" si="40"/>
        <v/>
      </c>
    </row>
    <row r="281" spans="1:28" s="227" customFormat="1" ht="20.25">
      <c r="A281" s="181"/>
      <c r="B281" s="182" t="s">
        <v>15929</v>
      </c>
      <c r="C281" s="186" t="s">
        <v>15929</v>
      </c>
      <c r="D281" s="230"/>
      <c r="E281" s="182" t="s">
        <v>15929</v>
      </c>
      <c r="F281" s="182" t="s">
        <v>15929</v>
      </c>
      <c r="G281" s="182" t="s">
        <v>15929</v>
      </c>
      <c r="H281" s="183" t="s">
        <v>15929</v>
      </c>
      <c r="I281" s="184" t="s">
        <v>15929</v>
      </c>
      <c r="J281" s="184" t="s">
        <v>15929</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si="39"/>
        <v>0</v>
      </c>
      <c r="AB281" s="228" t="str">
        <f t="shared" si="40"/>
        <v/>
      </c>
    </row>
    <row r="282" spans="1:28" s="227" customFormat="1" ht="20.25">
      <c r="A282" s="181"/>
      <c r="B282" s="182" t="s">
        <v>15929</v>
      </c>
      <c r="C282" s="186" t="s">
        <v>15929</v>
      </c>
      <c r="D282" s="230"/>
      <c r="E282" s="182" t="s">
        <v>15929</v>
      </c>
      <c r="F282" s="182" t="s">
        <v>15929</v>
      </c>
      <c r="G282" s="182" t="s">
        <v>15929</v>
      </c>
      <c r="H282" s="183" t="s">
        <v>15929</v>
      </c>
      <c r="I282" s="184" t="s">
        <v>15929</v>
      </c>
      <c r="J282" s="184" t="s">
        <v>15929</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si="39"/>
        <v>0</v>
      </c>
      <c r="AB282" s="228" t="str">
        <f t="shared" si="40"/>
        <v/>
      </c>
    </row>
    <row r="283" spans="1:28" s="227" customFormat="1" ht="20.25">
      <c r="A283" s="181"/>
      <c r="B283" s="182" t="s">
        <v>15929</v>
      </c>
      <c r="C283" s="186" t="s">
        <v>15929</v>
      </c>
      <c r="D283" s="230"/>
      <c r="E283" s="182" t="s">
        <v>15929</v>
      </c>
      <c r="F283" s="182" t="s">
        <v>15929</v>
      </c>
      <c r="G283" s="182" t="s">
        <v>15929</v>
      </c>
      <c r="H283" s="183" t="s">
        <v>15929</v>
      </c>
      <c r="I283" s="184" t="s">
        <v>15929</v>
      </c>
      <c r="J283" s="184" t="s">
        <v>15929</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si="39"/>
        <v>0</v>
      </c>
      <c r="AB283" s="228" t="str">
        <f t="shared" si="40"/>
        <v/>
      </c>
    </row>
    <row r="284" spans="1:28" s="227" customFormat="1" ht="20.25">
      <c r="A284" s="181"/>
      <c r="B284" s="182" t="s">
        <v>15929</v>
      </c>
      <c r="C284" s="186" t="s">
        <v>15929</v>
      </c>
      <c r="D284" s="230"/>
      <c r="E284" s="182" t="s">
        <v>15929</v>
      </c>
      <c r="F284" s="182" t="s">
        <v>15929</v>
      </c>
      <c r="G284" s="182" t="s">
        <v>15929</v>
      </c>
      <c r="H284" s="183" t="s">
        <v>15929</v>
      </c>
      <c r="I284" s="184" t="s">
        <v>15929</v>
      </c>
      <c r="J284" s="184" t="s">
        <v>15929</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Arnold Magnetics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Christopher Bacon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cbacon@arnoldmagnetics.com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5853859010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Michelle Mikiewicz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mmikiewicz@arnoldmagnetics.com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45516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We publicize our CMRT and EMRT templates @ www.arnoldmagnetics.com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6e8a5f3d-031c-4996-804e-0e28298fe1e2"/>
    <ds:schemaRef ds:uri="http://schemas.openxmlformats.org/package/2006/metadata/core-properties"/>
    <ds:schemaRef ds:uri="a54701f6-876b-4337-a24e-543e1bd311e6"/>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 Bacon</cp:lastModifiedBy>
  <cp:lastPrinted>2015-04-21T20:47:43Z</cp:lastPrinted>
  <dcterms:created xsi:type="dcterms:W3CDTF">2010-06-21T21:00:23Z</dcterms:created>
  <dcterms:modified xsi:type="dcterms:W3CDTF">2024-08-12T14:38:13Z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